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6795" activeTab="0"/>
  </bookViews>
  <sheets>
    <sheet name="Honorartabelle" sheetId="1" r:id="rId1"/>
    <sheet name="Angebot" sheetId="2" r:id="rId2"/>
    <sheet name="Kalkulationsblatt Hoai 2013" sheetId="3" r:id="rId3"/>
  </sheets>
  <definedNames>
    <definedName name="Angebot">'Angebot'!$A$21:$F$75</definedName>
    <definedName name="Angebotsumme">'Angebot'!$A$64:$F$66</definedName>
    <definedName name="_xlnm.Print_Area">'Kalkulationsblatt Hoai 2013'!$A$1:$F$55</definedName>
    <definedName name="Projekt">'Kalkulationsblatt Hoai 2013'!$B$3:$F$3</definedName>
  </definedNames>
  <calcPr fullCalcOnLoad="1"/>
</workbook>
</file>

<file path=xl/sharedStrings.xml><?xml version="1.0" encoding="utf-8"?>
<sst xmlns="http://schemas.openxmlformats.org/spreadsheetml/2006/main" count="190" uniqueCount="104">
  <si>
    <t>Honorarkalkulation</t>
  </si>
  <si>
    <t>nach HOAI</t>
  </si>
  <si>
    <t>Ver 1201-1</t>
  </si>
  <si>
    <t>Honorartabelle</t>
  </si>
  <si>
    <t>Tragwerksplanung</t>
  </si>
  <si>
    <t>Anrechen-</t>
  </si>
  <si>
    <t>Zone 1</t>
  </si>
  <si>
    <t>Zone 2</t>
  </si>
  <si>
    <t>Zone 3</t>
  </si>
  <si>
    <t>Zone 4</t>
  </si>
  <si>
    <t>Zone 5</t>
  </si>
  <si>
    <t>Spannweite</t>
  </si>
  <si>
    <t>bare Kosten</t>
  </si>
  <si>
    <t>*</t>
  </si>
  <si>
    <t>von</t>
  </si>
  <si>
    <t>bis</t>
  </si>
  <si>
    <t>Berechnung der geschätzten Baukosten:</t>
  </si>
  <si>
    <t>geschätzte Baukosten:</t>
  </si>
  <si>
    <t>Baukosten:</t>
  </si>
  <si>
    <t>Anrechenbare Kosten:</t>
  </si>
  <si>
    <t xml:space="preserve"> % der Baukosten:</t>
  </si>
  <si>
    <t>nach HONORARTABELLE</t>
  </si>
  <si>
    <t>Honorarzone:</t>
  </si>
  <si>
    <t>Interpolation zwischen:</t>
  </si>
  <si>
    <t>100% HOAI UG</t>
  </si>
  <si>
    <t>und:</t>
  </si>
  <si>
    <t>100% HOAI OG</t>
  </si>
  <si>
    <t>100% UG</t>
  </si>
  <si>
    <t>-----&gt;</t>
  </si>
  <si>
    <t>100% OG</t>
  </si>
  <si>
    <t>LEISTUNGEN</t>
  </si>
  <si>
    <t>ANGEBOTSPREISE</t>
  </si>
  <si>
    <t>X% UG/OG</t>
  </si>
  <si>
    <t>UG/OG/X%  (0/1/2):</t>
  </si>
  <si>
    <t>Bewertung der Grundleistungen in % der Honorare</t>
  </si>
  <si>
    <t>komplette Ausführungsplanung 42%; nur Bewehrungsplanung 26%</t>
  </si>
  <si>
    <t>1. Grundlagenermittlung</t>
  </si>
  <si>
    <t xml:space="preserve">   Klären der Aufgabenstellung</t>
  </si>
  <si>
    <t/>
  </si>
  <si>
    <t>2. Vorplanung (Projekt- u. Planungvorbereitung)</t>
  </si>
  <si>
    <t>Summen:</t>
  </si>
  <si>
    <t xml:space="preserve">   Erarbeiten des statisch - konstruktiven</t>
  </si>
  <si>
    <t xml:space="preserve">   Konzepts des Tragwerks</t>
  </si>
  <si>
    <t>Angebotssumme ohne Rabatt:</t>
  </si>
  <si>
    <t>+</t>
  </si>
  <si>
    <t>nach HOAI:</t>
  </si>
  <si>
    <t>3. Entwurfsplanung (System- u. Integrationsplanung)</t>
  </si>
  <si>
    <t xml:space="preserve">   Erarbeiten der Tragwerkslösung mit</t>
  </si>
  <si>
    <t xml:space="preserve">                 mit                ........</t>
  </si>
  <si>
    <t>% Rabatt:</t>
  </si>
  <si>
    <t>-</t>
  </si>
  <si>
    <t xml:space="preserve">   überschlägiger statischer Berechnung</t>
  </si>
  <si>
    <t>netto:</t>
  </si>
  <si>
    <t>4. Genehmigungsplanung</t>
  </si>
  <si>
    <t xml:space="preserve">                                       ........</t>
  </si>
  <si>
    <t>% Mwst.:</t>
  </si>
  <si>
    <t xml:space="preserve">   Anfertigen und Zusammenstellen der statischen</t>
  </si>
  <si>
    <t xml:space="preserve">   Berechnung mit Positionsplänen für die Prüfung</t>
  </si>
  <si>
    <t>brutto:</t>
  </si>
  <si>
    <t>5. Ausführungsplanung komplett</t>
  </si>
  <si>
    <t>5. Ausführungsplanung</t>
  </si>
  <si>
    <t xml:space="preserve">   Anfertigen der Tragwerksausführungszeichnungen ohne Schalpläne oder Werkstattpläne</t>
  </si>
  <si>
    <t xml:space="preserve">   Anfertigen der Tragwerksausführungs-</t>
  </si>
  <si>
    <t xml:space="preserve">   zeichnungen</t>
  </si>
  <si>
    <t>6. Vorbereitung der Vergabe</t>
  </si>
  <si>
    <t xml:space="preserve">   Beitrag zur Mengenermittlung</t>
  </si>
  <si>
    <t xml:space="preserve">   und zum Leistungsverzeichnis</t>
  </si>
  <si>
    <t>Leistungsphasen Grundpreis, Hon.-Zone</t>
  </si>
  <si>
    <t>bei geschätzten anrechenbaren Kosten von</t>
  </si>
  <si>
    <t>zusätzliche Leistung:</t>
  </si>
  <si>
    <t>Zwischensumme</t>
  </si>
  <si>
    <t>Zuschlag für Umbaumaßnahme</t>
  </si>
  <si>
    <t>%</t>
  </si>
  <si>
    <t>Nebenkosten</t>
  </si>
  <si>
    <t>Nachlaß prozentual</t>
  </si>
  <si>
    <t>Nachlaß absolut</t>
  </si>
  <si>
    <t>Angebotssumme netto</t>
  </si>
  <si>
    <t>Mehrwertsteuer</t>
  </si>
  <si>
    <t>Angebotsumme brutto</t>
  </si>
  <si>
    <t>Stundensatz für Leistungen die nach Zeitaufwand verrechnet werden:</t>
  </si>
  <si>
    <t>/Stunde netto</t>
  </si>
  <si>
    <t>z.B. Leistungen nach $15, HOAI, Leistungsphase 8 (Objektüberwachung: z.B. Überwachen</t>
  </si>
  <si>
    <t>der Ausführung von Tragwerken nach §63 Abs. 1 Nr. 1 und 2 auf Übereinstimmung mit dem</t>
  </si>
  <si>
    <t>Standsicherheitsnachweis)</t>
  </si>
  <si>
    <t>Verrechnungssatz für Anreise:</t>
  </si>
  <si>
    <t>/km netto</t>
  </si>
  <si>
    <t>Projekt:</t>
  </si>
  <si>
    <t>Datum:</t>
  </si>
  <si>
    <t>zum Überschreiben</t>
  </si>
  <si>
    <t>Übernahmewerte</t>
  </si>
  <si>
    <t>€</t>
  </si>
  <si>
    <t>Sanierung Schule Markt Stadtlauringen</t>
  </si>
  <si>
    <t>Fläche [m²]:   ca.</t>
  </si>
  <si>
    <t>Preis/m² :   ca.</t>
  </si>
  <si>
    <t xml:space="preserve">Die Kostenermittlung über die m² ist derzeit eine </t>
  </si>
  <si>
    <t>grobe Kostenermittlung, welche stark abhängig des</t>
  </si>
  <si>
    <t>tatsächlichen Wertes sein kann.</t>
  </si>
  <si>
    <t>Mindestsatz</t>
  </si>
  <si>
    <t>Höchstsatz</t>
  </si>
  <si>
    <t>Das Angebot beinhaltet sämtliche Unterlagen als Pdf. Papierausdruck von A4 - A0 = 15.-€/m²</t>
  </si>
  <si>
    <t>(Mindestsatz)</t>
  </si>
  <si>
    <t>2013</t>
  </si>
  <si>
    <t>geschätzte anrechenbare Kosten:</t>
  </si>
  <si>
    <t>Musterprojekt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</si>
</sst>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\(&quot; €&quot;#,##0\)"/>
    <numFmt numFmtId="167" formatCode="&quot; €&quot;#,##0_);[Red]\(&quot; €&quot;#,##0\)"/>
    <numFmt numFmtId="168" formatCode="&quot; €&quot;#,##0.00_);\(&quot; €&quot;#,##0.00\)"/>
    <numFmt numFmtId="169" formatCode="&quot; €&quot;#,##0.00_);[Red]\(&quot; €&quot;#,##0.00\)"/>
    <numFmt numFmtId="170" formatCode="dd\.mm\.yy"/>
    <numFmt numFmtId="171" formatCode="#,##0.00\ _€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7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8"/>
      <name val="Courier New"/>
      <family val="3"/>
    </font>
    <font>
      <b/>
      <u val="single"/>
      <sz val="1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sz val="10"/>
      <name val="ScriptC"/>
      <family val="0"/>
    </font>
    <font>
      <sz val="8"/>
      <name val="ScriptC"/>
      <family val="0"/>
    </font>
    <font>
      <sz val="6"/>
      <name val="Script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0">
    <xf numFmtId="0" fontId="0" fillId="0" borderId="0" xfId="0" applyAlignment="1">
      <alignment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68" fontId="6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2" fontId="5" fillId="0" borderId="17" xfId="0" applyNumberFormat="1" applyFont="1" applyFill="1" applyBorder="1" applyAlignment="1" applyProtection="1">
      <alignment horizontal="left" vertical="center"/>
      <protection/>
    </xf>
    <xf numFmtId="2" fontId="5" fillId="0" borderId="15" xfId="0" applyNumberFormat="1" applyFont="1" applyFill="1" applyBorder="1" applyAlignment="1" applyProtection="1">
      <alignment vertical="center"/>
      <protection/>
    </xf>
    <xf numFmtId="2" fontId="5" fillId="0" borderId="18" xfId="0" applyNumberFormat="1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 applyProtection="1">
      <alignment horizontal="left" vertical="center"/>
      <protection/>
    </xf>
    <xf numFmtId="2" fontId="17" fillId="0" borderId="14" xfId="0" applyNumberFormat="1" applyFont="1" applyFill="1" applyBorder="1" applyAlignment="1" applyProtection="1">
      <alignment vertical="center"/>
      <protection/>
    </xf>
    <xf numFmtId="2" fontId="13" fillId="0" borderId="19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20" xfId="0" applyNumberFormat="1" applyFont="1" applyFill="1" applyBorder="1" applyAlignment="1" applyProtection="1">
      <alignment vertical="center"/>
      <protection/>
    </xf>
    <xf numFmtId="2" fontId="4" fillId="0" borderId="19" xfId="0" applyNumberFormat="1" applyFont="1" applyFill="1" applyBorder="1" applyAlignment="1" applyProtection="1">
      <alignment horizontal="left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left" vertical="center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22" xfId="0" applyNumberFormat="1" applyFont="1" applyFill="1" applyBorder="1" applyAlignment="1" applyProtection="1">
      <alignment horizontal="left" vertical="center"/>
      <protection/>
    </xf>
    <xf numFmtId="2" fontId="5" fillId="0" borderId="23" xfId="0" applyNumberFormat="1" applyFont="1" applyFill="1" applyBorder="1" applyAlignment="1" applyProtection="1">
      <alignment vertical="center"/>
      <protection/>
    </xf>
    <xf numFmtId="9" fontId="4" fillId="0" borderId="23" xfId="0" applyNumberFormat="1" applyFont="1" applyFill="1" applyBorder="1" applyAlignment="1" applyProtection="1">
      <alignment horizontal="left" vertical="center"/>
      <protection/>
    </xf>
    <xf numFmtId="2" fontId="4" fillId="0" borderId="23" xfId="0" applyNumberFormat="1" applyFont="1" applyFill="1" applyBorder="1" applyAlignment="1" applyProtection="1">
      <alignment vertical="center"/>
      <protection/>
    </xf>
    <xf numFmtId="2" fontId="5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2" fontId="18" fillId="0" borderId="14" xfId="0" applyNumberFormat="1" applyFont="1" applyFill="1" applyBorder="1" applyAlignment="1" applyProtection="1">
      <alignment vertical="center"/>
      <protection/>
    </xf>
    <xf numFmtId="2" fontId="11" fillId="0" borderId="25" xfId="0" applyNumberFormat="1" applyFont="1" applyFill="1" applyBorder="1" applyAlignment="1" applyProtection="1">
      <alignment horizontal="left" vertical="center"/>
      <protection/>
    </xf>
    <xf numFmtId="2" fontId="11" fillId="0" borderId="26" xfId="0" applyNumberFormat="1" applyFont="1" applyFill="1" applyBorder="1" applyAlignment="1" applyProtection="1">
      <alignment vertical="center"/>
      <protection/>
    </xf>
    <xf numFmtId="166" fontId="11" fillId="0" borderId="26" xfId="0" applyNumberFormat="1" applyFont="1" applyFill="1" applyBorder="1" applyAlignment="1" applyProtection="1">
      <alignment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2" fontId="11" fillId="0" borderId="26" xfId="0" applyNumberFormat="1" applyFont="1" applyFill="1" applyBorder="1" applyAlignment="1" applyProtection="1">
      <alignment horizontal="left" vertical="center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13" fillId="0" borderId="27" xfId="0" applyNumberFormat="1" applyFont="1" applyFill="1" applyBorder="1" applyAlignment="1" applyProtection="1">
      <alignment horizontal="left" vertical="center"/>
      <protection/>
    </xf>
    <xf numFmtId="2" fontId="13" fillId="0" borderId="28" xfId="0" applyNumberFormat="1" applyFont="1" applyFill="1" applyBorder="1" applyAlignment="1" applyProtection="1">
      <alignment vertical="center"/>
      <protection/>
    </xf>
    <xf numFmtId="2" fontId="5" fillId="0" borderId="19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29" xfId="0" applyNumberFormat="1" applyFont="1" applyFill="1" applyBorder="1" applyAlignment="1" applyProtection="1">
      <alignment horizontal="center" vertical="center"/>
      <protection/>
    </xf>
    <xf numFmtId="2" fontId="5" fillId="0" borderId="21" xfId="0" applyNumberFormat="1" applyFont="1" applyFill="1" applyBorder="1" applyAlignment="1" applyProtection="1">
      <alignment horizontal="left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vertical="center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22" xfId="0" applyNumberFormat="1" applyFont="1" applyFill="1" applyBorder="1" applyAlignment="1" applyProtection="1">
      <alignment vertical="center"/>
      <protection/>
    </xf>
    <xf numFmtId="0" fontId="12" fillId="0" borderId="23" xfId="0" applyNumberFormat="1" applyFont="1" applyFill="1" applyBorder="1" applyAlignment="1" applyProtection="1">
      <alignment vertical="center"/>
      <protection/>
    </xf>
    <xf numFmtId="0" fontId="12" fillId="0" borderId="24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2" fontId="4" fillId="0" borderId="31" xfId="0" applyNumberFormat="1" applyFont="1" applyFill="1" applyBorder="1" applyAlignment="1" applyProtection="1">
      <alignment horizontal="center" vertical="center"/>
      <protection/>
    </xf>
    <xf numFmtId="2" fontId="5" fillId="0" borderId="3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left" vertical="center"/>
      <protection/>
    </xf>
    <xf numFmtId="2" fontId="4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32" xfId="0" applyNumberFormat="1" applyFont="1" applyFill="1" applyBorder="1" applyAlignment="1" applyProtection="1">
      <alignment vertical="center"/>
      <protection/>
    </xf>
    <xf numFmtId="2" fontId="5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12" fillId="0" borderId="35" xfId="0" applyNumberFormat="1" applyFont="1" applyFill="1" applyBorder="1" applyAlignment="1" applyProtection="1">
      <alignment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0" fontId="4" fillId="0" borderId="36" xfId="0" applyNumberFormat="1" applyFont="1" applyFill="1" applyBorder="1" applyAlignment="1" applyProtection="1">
      <alignment vertical="center"/>
      <protection/>
    </xf>
    <xf numFmtId="2" fontId="5" fillId="0" borderId="37" xfId="0" applyNumberFormat="1" applyFont="1" applyFill="1" applyBorder="1" applyAlignment="1" applyProtection="1">
      <alignment horizontal="left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 locked="0"/>
    </xf>
    <xf numFmtId="166" fontId="4" fillId="33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right" vertical="center"/>
      <protection/>
    </xf>
    <xf numFmtId="166" fontId="4" fillId="33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39" xfId="0" applyNumberFormat="1" applyFont="1" applyFill="1" applyBorder="1" applyAlignment="1" applyProtection="1">
      <alignment/>
      <protection/>
    </xf>
    <xf numFmtId="0" fontId="11" fillId="0" borderId="40" xfId="0" applyNumberFormat="1" applyFont="1" applyFill="1" applyBorder="1" applyAlignment="1" applyProtection="1">
      <alignment horizontal="center"/>
      <protection/>
    </xf>
    <xf numFmtId="0" fontId="6" fillId="0" borderId="28" xfId="0" applyNumberFormat="1" applyFont="1" applyFill="1" applyBorder="1" applyAlignment="1" applyProtection="1">
      <alignment/>
      <protection/>
    </xf>
    <xf numFmtId="0" fontId="12" fillId="0" borderId="28" xfId="0" applyNumberFormat="1" applyFont="1" applyFill="1" applyBorder="1" applyAlignment="1" applyProtection="1">
      <alignment/>
      <protection/>
    </xf>
    <xf numFmtId="168" fontId="6" fillId="0" borderId="28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9" fontId="6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2" fontId="19" fillId="0" borderId="15" xfId="0" applyNumberFormat="1" applyFont="1" applyFill="1" applyBorder="1" applyAlignment="1" applyProtection="1">
      <alignment vertical="center"/>
      <protection/>
    </xf>
    <xf numFmtId="0" fontId="19" fillId="0" borderId="39" xfId="0" applyNumberFormat="1" applyFont="1" applyFill="1" applyBorder="1" applyAlignment="1" applyProtection="1">
      <alignment horizontal="center"/>
      <protection/>
    </xf>
    <xf numFmtId="168" fontId="1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33" borderId="41" xfId="0" applyNumberFormat="1" applyFont="1" applyFill="1" applyBorder="1" applyAlignment="1" applyProtection="1">
      <alignment horizontal="center"/>
      <protection/>
    </xf>
    <xf numFmtId="0" fontId="5" fillId="33" borderId="42" xfId="0" applyNumberFormat="1" applyFont="1" applyFill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/>
    </xf>
    <xf numFmtId="0" fontId="5" fillId="33" borderId="23" xfId="0" applyNumberFormat="1" applyFont="1" applyFill="1" applyBorder="1" applyAlignment="1" applyProtection="1">
      <alignment vertical="center"/>
      <protection locked="0"/>
    </xf>
    <xf numFmtId="1" fontId="5" fillId="33" borderId="43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/>
      <protection locked="0"/>
    </xf>
    <xf numFmtId="0" fontId="11" fillId="33" borderId="12" xfId="0" applyNumberFormat="1" applyFont="1" applyFill="1" applyBorder="1" applyAlignment="1" applyProtection="1">
      <alignment/>
      <protection locked="0"/>
    </xf>
    <xf numFmtId="0" fontId="6" fillId="33" borderId="0" xfId="0" applyNumberFormat="1" applyFont="1" applyFill="1" applyBorder="1" applyAlignment="1" applyProtection="1">
      <alignment/>
      <protection locked="0"/>
    </xf>
    <xf numFmtId="2" fontId="20" fillId="0" borderId="37" xfId="0" applyNumberFormat="1" applyFont="1" applyFill="1" applyBorder="1" applyAlignment="1" applyProtection="1">
      <alignment horizontal="left" vertical="center"/>
      <protection/>
    </xf>
    <xf numFmtId="2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33" borderId="44" xfId="0" applyNumberFormat="1" applyFont="1" applyFill="1" applyBorder="1" applyAlignment="1" applyProtection="1">
      <alignment horizontal="center"/>
      <protection/>
    </xf>
    <xf numFmtId="0" fontId="4" fillId="33" borderId="45" xfId="0" applyNumberFormat="1" applyFont="1" applyFill="1" applyBorder="1" applyAlignment="1" applyProtection="1">
      <alignment horizontal="center"/>
      <protection/>
    </xf>
    <xf numFmtId="0" fontId="4" fillId="33" borderId="13" xfId="0" applyNumberFormat="1" applyFont="1" applyFill="1" applyBorder="1" applyAlignment="1" applyProtection="1">
      <alignment horizontal="center"/>
      <protection/>
    </xf>
    <xf numFmtId="2" fontId="21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 horizontal="left" vertical="center"/>
      <protection locked="0"/>
    </xf>
    <xf numFmtId="170" fontId="5" fillId="33" borderId="0" xfId="0" applyNumberFormat="1" applyFont="1" applyFill="1" applyBorder="1" applyAlignment="1" applyProtection="1">
      <alignment horizontal="left" vertical="center"/>
      <protection locked="0"/>
    </xf>
    <xf numFmtId="2" fontId="4" fillId="33" borderId="0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vertical="center"/>
      <protection locked="0"/>
    </xf>
    <xf numFmtId="168" fontId="6" fillId="33" borderId="0" xfId="0" applyNumberFormat="1" applyFont="1" applyFill="1" applyBorder="1" applyAlignment="1" applyProtection="1">
      <alignment/>
      <protection locked="0"/>
    </xf>
    <xf numFmtId="0" fontId="4" fillId="0" borderId="4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2" fontId="5" fillId="0" borderId="16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2" fontId="5" fillId="0" borderId="31" xfId="0" applyNumberFormat="1" applyFont="1" applyFill="1" applyBorder="1" applyAlignment="1" applyProtection="1">
      <alignment horizontal="center" vertical="center"/>
      <protection locked="0"/>
    </xf>
    <xf numFmtId="2" fontId="5" fillId="0" borderId="47" xfId="0" applyNumberFormat="1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 applyProtection="1">
      <alignment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2" fontId="19" fillId="0" borderId="0" xfId="0" applyNumberFormat="1" applyFont="1" applyFill="1" applyBorder="1" applyAlignment="1" applyProtection="1">
      <alignment horizontal="left" vertical="center"/>
      <protection/>
    </xf>
    <xf numFmtId="2" fontId="19" fillId="34" borderId="0" xfId="0" applyNumberFormat="1" applyFont="1" applyFill="1" applyBorder="1" applyAlignment="1" applyProtection="1">
      <alignment vertical="center"/>
      <protection/>
    </xf>
    <xf numFmtId="10" fontId="5" fillId="33" borderId="2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/>
      <protection/>
    </xf>
    <xf numFmtId="0" fontId="4" fillId="0" borderId="45" xfId="0" applyNumberFormat="1" applyFont="1" applyFill="1" applyBorder="1" applyAlignment="1" applyProtection="1">
      <alignment horizontal="center"/>
      <protection/>
    </xf>
    <xf numFmtId="3" fontId="4" fillId="0" borderId="49" xfId="0" applyNumberFormat="1" applyFont="1" applyFill="1" applyBorder="1" applyAlignment="1" applyProtection="1">
      <alignment horizontal="right"/>
      <protection/>
    </xf>
    <xf numFmtId="3" fontId="4" fillId="0" borderId="45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29" xfId="0" applyNumberFormat="1" applyFont="1" applyFill="1" applyBorder="1" applyAlignment="1" applyProtection="1">
      <alignment vertical="center"/>
      <protection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2" fontId="13" fillId="0" borderId="50" xfId="0" applyNumberFormat="1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28" xfId="0" applyNumberFormat="1" applyFont="1" applyFill="1" applyBorder="1" applyAlignment="1" applyProtection="1">
      <alignment vertical="center"/>
      <protection/>
    </xf>
    <xf numFmtId="2" fontId="4" fillId="0" borderId="28" xfId="0" applyNumberFormat="1" applyFont="1" applyFill="1" applyBorder="1" applyAlignment="1" applyProtection="1">
      <alignment horizontal="center" vertical="center"/>
      <protection/>
    </xf>
    <xf numFmtId="2" fontId="4" fillId="0" borderId="50" xfId="0" applyNumberFormat="1" applyFont="1" applyFill="1" applyBorder="1" applyAlignment="1" applyProtection="1">
      <alignment horizontal="center" vertical="center"/>
      <protection/>
    </xf>
    <xf numFmtId="2" fontId="4" fillId="0" borderId="28" xfId="0" applyNumberFormat="1" applyFont="1" applyFill="1" applyBorder="1" applyAlignment="1" applyProtection="1">
      <alignment horizontal="center" vertical="center"/>
      <protection locked="0"/>
    </xf>
    <xf numFmtId="2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2" fontId="5" fillId="0" borderId="51" xfId="0" applyNumberFormat="1" applyFont="1" applyFill="1" applyBorder="1" applyAlignment="1" applyProtection="1">
      <alignment vertical="center"/>
      <protection/>
    </xf>
    <xf numFmtId="2" fontId="4" fillId="0" borderId="12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 locked="0"/>
    </xf>
    <xf numFmtId="10" fontId="5" fillId="33" borderId="29" xfId="0" applyNumberFormat="1" applyFont="1" applyFill="1" applyBorder="1" applyAlignment="1" applyProtection="1">
      <alignment horizontal="center" vertical="center"/>
      <protection locked="0"/>
    </xf>
    <xf numFmtId="168" fontId="6" fillId="33" borderId="52" xfId="0" applyNumberFormat="1" applyFont="1" applyFill="1" applyBorder="1" applyAlignment="1" applyProtection="1">
      <alignment/>
      <protection/>
    </xf>
    <xf numFmtId="0" fontId="4" fillId="0" borderId="53" xfId="0" applyNumberFormat="1" applyFont="1" applyFill="1" applyBorder="1" applyAlignment="1" applyProtection="1">
      <alignment horizontal="left"/>
      <protection/>
    </xf>
    <xf numFmtId="0" fontId="12" fillId="0" borderId="53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 applyProtection="1">
      <alignment/>
      <protection/>
    </xf>
    <xf numFmtId="0" fontId="4" fillId="0" borderId="54" xfId="0" applyNumberFormat="1" applyFont="1" applyFill="1" applyBorder="1" applyAlignment="1" applyProtection="1">
      <alignment horizontal="center"/>
      <protection/>
    </xf>
    <xf numFmtId="0" fontId="5" fillId="0" borderId="54" xfId="0" applyNumberFormat="1" applyFont="1" applyFill="1" applyBorder="1" applyAlignment="1" applyProtection="1">
      <alignment horizontal="right"/>
      <protection/>
    </xf>
    <xf numFmtId="0" fontId="4" fillId="0" borderId="54" xfId="0" applyNumberFormat="1" applyFont="1" applyFill="1" applyBorder="1" applyAlignment="1" applyProtection="1">
      <alignment horizontal="right"/>
      <protection/>
    </xf>
    <xf numFmtId="0" fontId="12" fillId="0" borderId="54" xfId="0" applyNumberFormat="1" applyFont="1" applyFill="1" applyBorder="1" applyAlignment="1" applyProtection="1">
      <alignment/>
      <protection/>
    </xf>
    <xf numFmtId="0" fontId="5" fillId="0" borderId="54" xfId="0" applyNumberFormat="1" applyFont="1" applyFill="1" applyBorder="1" applyAlignment="1" applyProtection="1">
      <alignment/>
      <protection/>
    </xf>
    <xf numFmtId="0" fontId="5" fillId="0" borderId="55" xfId="0" applyNumberFormat="1" applyFont="1" applyFill="1" applyBorder="1" applyAlignment="1" applyProtection="1">
      <alignment horizontal="left"/>
      <protection/>
    </xf>
    <xf numFmtId="0" fontId="4" fillId="0" borderId="56" xfId="0" applyNumberFormat="1" applyFont="1" applyFill="1" applyBorder="1" applyAlignment="1" applyProtection="1">
      <alignment/>
      <protection/>
    </xf>
    <xf numFmtId="0" fontId="4" fillId="0" borderId="57" xfId="0" applyNumberFormat="1" applyFont="1" applyFill="1" applyBorder="1" applyAlignment="1" applyProtection="1">
      <alignment/>
      <protection/>
    </xf>
    <xf numFmtId="0" fontId="4" fillId="0" borderId="58" xfId="0" applyNumberFormat="1" applyFont="1" applyFill="1" applyBorder="1" applyAlignment="1" applyProtection="1">
      <alignment horizontal="left"/>
      <protection/>
    </xf>
    <xf numFmtId="0" fontId="4" fillId="0" borderId="59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168" fontId="6" fillId="0" borderId="12" xfId="0" applyNumberFormat="1" applyFont="1" applyFill="1" applyBorder="1" applyAlignment="1" applyProtection="1">
      <alignment horizontal="center"/>
      <protection/>
    </xf>
    <xf numFmtId="168" fontId="6" fillId="0" borderId="28" xfId="0" applyNumberFormat="1" applyFont="1" applyFill="1" applyBorder="1" applyAlignment="1" applyProtection="1">
      <alignment horizontal="center"/>
      <protection/>
    </xf>
    <xf numFmtId="168" fontId="6" fillId="0" borderId="6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6" fillId="0" borderId="61" xfId="0" applyNumberFormat="1" applyFont="1" applyFill="1" applyBorder="1" applyAlignment="1" applyProtection="1">
      <alignment/>
      <protection/>
    </xf>
    <xf numFmtId="168" fontId="6" fillId="0" borderId="61" xfId="0" applyNumberFormat="1" applyFont="1" applyFill="1" applyBorder="1" applyAlignment="1" applyProtection="1">
      <alignment/>
      <protection/>
    </xf>
    <xf numFmtId="0" fontId="5" fillId="0" borderId="62" xfId="0" applyNumberFormat="1" applyFont="1" applyFill="1" applyBorder="1" applyAlignment="1" applyProtection="1">
      <alignment/>
      <protection/>
    </xf>
    <xf numFmtId="0" fontId="10" fillId="0" borderId="62" xfId="0" applyNumberFormat="1" applyFont="1" applyFill="1" applyBorder="1" applyAlignment="1" applyProtection="1">
      <alignment/>
      <protection/>
    </xf>
    <xf numFmtId="168" fontId="5" fillId="0" borderId="6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 horizontal="right"/>
      <protection/>
    </xf>
    <xf numFmtId="3" fontId="4" fillId="0" borderId="44" xfId="0" applyNumberFormat="1" applyFont="1" applyFill="1" applyBorder="1" applyAlignment="1" applyProtection="1">
      <alignment horizontal="right"/>
      <protection/>
    </xf>
    <xf numFmtId="3" fontId="4" fillId="0" borderId="29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 horizontal="right"/>
      <protection/>
    </xf>
    <xf numFmtId="0" fontId="6" fillId="0" borderId="53" xfId="0" applyNumberFormat="1" applyFont="1" applyFill="1" applyBorder="1" applyAlignment="1" applyProtection="1">
      <alignment/>
      <protection/>
    </xf>
    <xf numFmtId="0" fontId="6" fillId="0" borderId="58" xfId="0" applyNumberFormat="1" applyFont="1" applyFill="1" applyBorder="1" applyAlignment="1" applyProtection="1">
      <alignment/>
      <protection/>
    </xf>
    <xf numFmtId="0" fontId="12" fillId="0" borderId="55" xfId="0" applyNumberFormat="1" applyFont="1" applyFill="1" applyBorder="1" applyAlignment="1" applyProtection="1">
      <alignment/>
      <protection/>
    </xf>
    <xf numFmtId="168" fontId="5" fillId="33" borderId="12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/>
      <protection locked="0"/>
    </xf>
    <xf numFmtId="0" fontId="12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68" fontId="6" fillId="33" borderId="12" xfId="0" applyNumberFormat="1" applyFont="1" applyFill="1" applyBorder="1" applyAlignment="1" applyProtection="1">
      <alignment horizontal="center"/>
      <protection locked="0"/>
    </xf>
    <xf numFmtId="0" fontId="12" fillId="33" borderId="12" xfId="0" applyNumberFormat="1" applyFont="1" applyFill="1" applyBorder="1" applyAlignment="1" applyProtection="1">
      <alignment/>
      <protection locked="0"/>
    </xf>
    <xf numFmtId="168" fontId="6" fillId="33" borderId="12" xfId="0" applyNumberFormat="1" applyFont="1" applyFill="1" applyBorder="1" applyAlignment="1" applyProtection="1">
      <alignment/>
      <protection locked="0"/>
    </xf>
    <xf numFmtId="0" fontId="21" fillId="0" borderId="27" xfId="0" applyNumberFormat="1" applyFont="1" applyFill="1" applyBorder="1" applyAlignment="1" applyProtection="1">
      <alignment horizontal="left" vertical="center"/>
      <protection/>
    </xf>
    <xf numFmtId="2" fontId="22" fillId="34" borderId="0" xfId="0" applyNumberFormat="1" applyFont="1" applyFill="1" applyBorder="1" applyAlignment="1" applyProtection="1">
      <alignment vertical="center"/>
      <protection locked="0"/>
    </xf>
    <xf numFmtId="2" fontId="23" fillId="34" borderId="0" xfId="0" applyNumberFormat="1" applyFont="1" applyFill="1" applyBorder="1" applyAlignment="1" applyProtection="1">
      <alignment horizontal="center" vertical="center"/>
      <protection locked="0"/>
    </xf>
    <xf numFmtId="2" fontId="22" fillId="34" borderId="29" xfId="0" applyNumberFormat="1" applyFont="1" applyFill="1" applyBorder="1" applyAlignment="1" applyProtection="1">
      <alignment vertical="center"/>
      <protection locked="0"/>
    </xf>
    <xf numFmtId="9" fontId="22" fillId="34" borderId="0" xfId="0" applyNumberFormat="1" applyFont="1" applyFill="1" applyBorder="1" applyAlignment="1" applyProtection="1">
      <alignment horizontal="center" vertical="center"/>
      <protection locked="0"/>
    </xf>
    <xf numFmtId="2" fontId="22" fillId="34" borderId="29" xfId="0" applyNumberFormat="1" applyFont="1" applyFill="1" applyBorder="1" applyAlignment="1" applyProtection="1">
      <alignment horizontal="center" vertical="center"/>
      <protection locked="0"/>
    </xf>
    <xf numFmtId="2" fontId="24" fillId="34" borderId="12" xfId="0" applyNumberFormat="1" applyFont="1" applyFill="1" applyBorder="1" applyAlignment="1" applyProtection="1">
      <alignment vertical="center"/>
      <protection locked="0"/>
    </xf>
    <xf numFmtId="2" fontId="22" fillId="34" borderId="12" xfId="0" applyNumberFormat="1" applyFont="1" applyFill="1" applyBorder="1" applyAlignment="1" applyProtection="1">
      <alignment horizontal="left" vertical="center"/>
      <protection locked="0"/>
    </xf>
    <xf numFmtId="171" fontId="5" fillId="0" borderId="12" xfId="0" applyNumberFormat="1" applyFont="1" applyFill="1" applyBorder="1" applyAlignment="1" applyProtection="1">
      <alignment/>
      <protection/>
    </xf>
    <xf numFmtId="0" fontId="19" fillId="0" borderId="39" xfId="0" applyNumberFormat="1" applyFont="1" applyFill="1" applyBorder="1" applyAlignment="1" applyProtection="1">
      <alignment horizont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1" width="15.421875" style="0" customWidth="1"/>
    <col min="2" max="2" width="11.421875" style="0" hidden="1" customWidth="1"/>
  </cols>
  <sheetData>
    <row r="1" spans="1:18" ht="16.5" thickBot="1">
      <c r="A1" s="79" t="s">
        <v>3</v>
      </c>
      <c r="B1" s="5"/>
      <c r="C1" s="219" t="s">
        <v>101</v>
      </c>
      <c r="D1" s="103" t="s">
        <v>4</v>
      </c>
      <c r="E1" s="17"/>
      <c r="F1" s="5" t="s">
        <v>90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100" t="s">
        <v>5</v>
      </c>
      <c r="B2" s="16"/>
      <c r="C2" s="101" t="s">
        <v>6</v>
      </c>
      <c r="D2" s="102"/>
      <c r="E2" s="115" t="s">
        <v>7</v>
      </c>
      <c r="F2" s="102"/>
      <c r="G2" s="115" t="s">
        <v>8</v>
      </c>
      <c r="H2" s="102"/>
      <c r="I2" s="115" t="s">
        <v>9</v>
      </c>
      <c r="J2" s="102"/>
      <c r="K2" s="115" t="s">
        <v>10</v>
      </c>
      <c r="L2" s="102"/>
      <c r="M2" s="13" t="s">
        <v>11</v>
      </c>
      <c r="N2" s="13" t="s">
        <v>11</v>
      </c>
      <c r="O2" s="13" t="s">
        <v>11</v>
      </c>
      <c r="P2" s="13" t="s">
        <v>11</v>
      </c>
      <c r="Q2" s="13" t="s">
        <v>11</v>
      </c>
      <c r="R2" s="5"/>
    </row>
    <row r="3" spans="1:18" ht="15.75">
      <c r="A3" s="111" t="s">
        <v>12</v>
      </c>
      <c r="B3" s="14" t="s">
        <v>13</v>
      </c>
      <c r="C3" s="112" t="s">
        <v>14</v>
      </c>
      <c r="D3" s="113" t="s">
        <v>15</v>
      </c>
      <c r="E3" s="141" t="s">
        <v>14</v>
      </c>
      <c r="F3" s="113" t="s">
        <v>15</v>
      </c>
      <c r="G3" s="141" t="s">
        <v>14</v>
      </c>
      <c r="H3" s="113" t="s">
        <v>15</v>
      </c>
      <c r="I3" s="141" t="s">
        <v>14</v>
      </c>
      <c r="J3" s="113" t="s">
        <v>15</v>
      </c>
      <c r="K3" s="141" t="s">
        <v>14</v>
      </c>
      <c r="L3" s="113" t="s">
        <v>15</v>
      </c>
      <c r="M3" s="12" t="s">
        <v>6</v>
      </c>
      <c r="N3" s="12" t="s">
        <v>7</v>
      </c>
      <c r="O3" s="12" t="s">
        <v>8</v>
      </c>
      <c r="P3" s="12" t="s">
        <v>9</v>
      </c>
      <c r="Q3" s="12" t="s">
        <v>10</v>
      </c>
      <c r="R3" s="5"/>
    </row>
    <row r="4" spans="1:18" ht="15.75">
      <c r="A4" s="195">
        <v>10000</v>
      </c>
      <c r="B4" s="2">
        <f aca="true" t="shared" si="0" ref="B4:B34">A5</f>
        <v>15000</v>
      </c>
      <c r="C4" s="142">
        <v>1461</v>
      </c>
      <c r="D4" s="197">
        <v>1624</v>
      </c>
      <c r="E4" s="142">
        <v>1624</v>
      </c>
      <c r="F4" s="197">
        <v>2064</v>
      </c>
      <c r="G4" s="142">
        <v>2064</v>
      </c>
      <c r="H4" s="197">
        <v>2575</v>
      </c>
      <c r="I4" s="142">
        <v>2575</v>
      </c>
      <c r="J4" s="197">
        <v>3015</v>
      </c>
      <c r="K4" s="142">
        <v>3015</v>
      </c>
      <c r="L4" s="197">
        <v>3178</v>
      </c>
      <c r="M4" s="138">
        <v>163</v>
      </c>
      <c r="N4" s="138">
        <v>440</v>
      </c>
      <c r="O4" s="138">
        <v>511</v>
      </c>
      <c r="P4" s="138">
        <v>440</v>
      </c>
      <c r="Q4" s="138">
        <v>163</v>
      </c>
      <c r="R4" s="5"/>
    </row>
    <row r="5" spans="1:18" ht="15.75">
      <c r="A5" s="195">
        <v>15000</v>
      </c>
      <c r="B5" s="2">
        <f t="shared" si="0"/>
        <v>25000</v>
      </c>
      <c r="C5" s="142">
        <v>2011</v>
      </c>
      <c r="D5" s="197">
        <v>2234</v>
      </c>
      <c r="E5" s="142">
        <v>2234</v>
      </c>
      <c r="F5" s="197">
        <v>2841</v>
      </c>
      <c r="G5" s="142">
        <v>2841</v>
      </c>
      <c r="H5" s="197">
        <v>3543</v>
      </c>
      <c r="I5" s="142">
        <v>3543</v>
      </c>
      <c r="J5" s="197">
        <v>4149</v>
      </c>
      <c r="K5" s="142">
        <v>4149</v>
      </c>
      <c r="L5" s="197">
        <v>4373</v>
      </c>
      <c r="M5" s="138">
        <v>223</v>
      </c>
      <c r="N5" s="138">
        <v>607</v>
      </c>
      <c r="O5" s="138">
        <v>702</v>
      </c>
      <c r="P5" s="138">
        <v>606</v>
      </c>
      <c r="Q5" s="138">
        <v>224</v>
      </c>
      <c r="R5" s="5"/>
    </row>
    <row r="6" spans="1:18" ht="15.75">
      <c r="A6" s="195">
        <v>25000</v>
      </c>
      <c r="B6" s="2">
        <f t="shared" si="0"/>
        <v>50000</v>
      </c>
      <c r="C6" s="142">
        <v>3006</v>
      </c>
      <c r="D6" s="197">
        <v>3340</v>
      </c>
      <c r="E6" s="142">
        <v>3340</v>
      </c>
      <c r="F6" s="197">
        <v>4247</v>
      </c>
      <c r="G6" s="142">
        <v>4247</v>
      </c>
      <c r="H6" s="197">
        <v>5296</v>
      </c>
      <c r="I6" s="142">
        <v>5296</v>
      </c>
      <c r="J6" s="197">
        <v>6203</v>
      </c>
      <c r="K6" s="142">
        <v>6203</v>
      </c>
      <c r="L6" s="197">
        <v>6537</v>
      </c>
      <c r="M6" s="138">
        <v>334</v>
      </c>
      <c r="N6" s="138">
        <v>907</v>
      </c>
      <c r="O6" s="138">
        <v>1049</v>
      </c>
      <c r="P6" s="138">
        <v>907</v>
      </c>
      <c r="Q6" s="138">
        <v>334</v>
      </c>
      <c r="R6" s="5"/>
    </row>
    <row r="7" spans="1:18" ht="15.75">
      <c r="A7" s="195">
        <v>50000</v>
      </c>
      <c r="B7" s="2">
        <f t="shared" si="0"/>
        <v>75000</v>
      </c>
      <c r="C7" s="142">
        <v>5187</v>
      </c>
      <c r="D7" s="197">
        <v>5763</v>
      </c>
      <c r="E7" s="142">
        <v>5763</v>
      </c>
      <c r="F7" s="197">
        <v>7327</v>
      </c>
      <c r="G7" s="142">
        <v>7327</v>
      </c>
      <c r="H7" s="197">
        <v>9139</v>
      </c>
      <c r="I7" s="142">
        <v>9139</v>
      </c>
      <c r="J7" s="197">
        <v>10703</v>
      </c>
      <c r="K7" s="142">
        <v>10703</v>
      </c>
      <c r="L7" s="197">
        <v>11279</v>
      </c>
      <c r="M7" s="138">
        <v>576</v>
      </c>
      <c r="N7" s="138">
        <v>1564</v>
      </c>
      <c r="O7" s="138">
        <v>1812</v>
      </c>
      <c r="P7" s="138">
        <v>1564</v>
      </c>
      <c r="Q7" s="138">
        <v>576</v>
      </c>
      <c r="R7" s="5"/>
    </row>
    <row r="8" spans="1:18" ht="15.75">
      <c r="A8" s="195">
        <v>75000</v>
      </c>
      <c r="B8" s="2">
        <f t="shared" si="0"/>
        <v>100000</v>
      </c>
      <c r="C8" s="142">
        <v>7135</v>
      </c>
      <c r="D8" s="197">
        <v>7928</v>
      </c>
      <c r="E8" s="142">
        <v>7928</v>
      </c>
      <c r="F8" s="197">
        <v>10080</v>
      </c>
      <c r="G8" s="142">
        <v>10080</v>
      </c>
      <c r="H8" s="197">
        <v>12572</v>
      </c>
      <c r="I8" s="142">
        <v>12572</v>
      </c>
      <c r="J8" s="197">
        <v>14724</v>
      </c>
      <c r="K8" s="142">
        <v>14724</v>
      </c>
      <c r="L8" s="197">
        <v>15517</v>
      </c>
      <c r="M8" s="138">
        <v>793</v>
      </c>
      <c r="N8" s="138">
        <v>2152</v>
      </c>
      <c r="O8" s="138">
        <v>2492</v>
      </c>
      <c r="P8" s="138">
        <v>2152</v>
      </c>
      <c r="Q8" s="138">
        <v>793</v>
      </c>
      <c r="R8" s="5"/>
    </row>
    <row r="9" spans="1:18" ht="15.75">
      <c r="A9" s="195">
        <v>100000</v>
      </c>
      <c r="B9" s="2">
        <f t="shared" si="0"/>
        <v>150000</v>
      </c>
      <c r="C9" s="142">
        <v>8946</v>
      </c>
      <c r="D9" s="197">
        <v>9940</v>
      </c>
      <c r="E9" s="142">
        <v>9940</v>
      </c>
      <c r="F9" s="197">
        <v>12639</v>
      </c>
      <c r="G9" s="142">
        <v>12639</v>
      </c>
      <c r="H9" s="197">
        <v>15763</v>
      </c>
      <c r="I9" s="142">
        <v>15763</v>
      </c>
      <c r="J9" s="197">
        <v>18461</v>
      </c>
      <c r="K9" s="142">
        <v>18461</v>
      </c>
      <c r="L9" s="197">
        <v>19455</v>
      </c>
      <c r="M9" s="138">
        <v>994</v>
      </c>
      <c r="N9" s="138">
        <v>2699</v>
      </c>
      <c r="O9" s="138">
        <v>3124</v>
      </c>
      <c r="P9" s="138">
        <v>2698</v>
      </c>
      <c r="Q9" s="138"/>
      <c r="R9" s="5"/>
    </row>
    <row r="10" spans="1:18" ht="15.75">
      <c r="A10" s="195">
        <v>150000</v>
      </c>
      <c r="B10" s="2">
        <f t="shared" si="0"/>
        <v>250000</v>
      </c>
      <c r="C10" s="142">
        <v>12303</v>
      </c>
      <c r="D10" s="197">
        <v>13670</v>
      </c>
      <c r="E10" s="142">
        <v>13670</v>
      </c>
      <c r="F10" s="197">
        <v>17380</v>
      </c>
      <c r="G10" s="142">
        <v>17380</v>
      </c>
      <c r="H10" s="197">
        <v>21677</v>
      </c>
      <c r="I10" s="142">
        <v>21677</v>
      </c>
      <c r="J10" s="197">
        <v>25387</v>
      </c>
      <c r="K10" s="142">
        <v>25387</v>
      </c>
      <c r="L10" s="197">
        <v>26754</v>
      </c>
      <c r="M10" s="138">
        <v>1367</v>
      </c>
      <c r="N10" s="138">
        <v>3710</v>
      </c>
      <c r="O10" s="138">
        <v>4297</v>
      </c>
      <c r="P10" s="138">
        <v>3710</v>
      </c>
      <c r="Q10" s="138">
        <v>1367</v>
      </c>
      <c r="R10" s="5"/>
    </row>
    <row r="11" spans="1:18" ht="15.75">
      <c r="A11" s="195">
        <v>250000</v>
      </c>
      <c r="B11" s="2">
        <f t="shared" si="0"/>
        <v>350000</v>
      </c>
      <c r="C11" s="142">
        <v>18370</v>
      </c>
      <c r="D11" s="197">
        <v>20411</v>
      </c>
      <c r="E11" s="142">
        <v>20411</v>
      </c>
      <c r="F11" s="197">
        <v>25951</v>
      </c>
      <c r="G11" s="142">
        <v>25951</v>
      </c>
      <c r="H11" s="197">
        <v>32365</v>
      </c>
      <c r="I11" s="142">
        <v>32365</v>
      </c>
      <c r="J11" s="197">
        <v>37906</v>
      </c>
      <c r="K11" s="142">
        <v>37906</v>
      </c>
      <c r="L11" s="197">
        <v>39947</v>
      </c>
      <c r="M11" s="138">
        <v>2041</v>
      </c>
      <c r="N11" s="138">
        <v>5540</v>
      </c>
      <c r="O11" s="138">
        <v>6414</v>
      </c>
      <c r="P11" s="138">
        <v>5541</v>
      </c>
      <c r="Q11" s="138">
        <v>2041</v>
      </c>
      <c r="R11" s="5"/>
    </row>
    <row r="12" spans="1:18" ht="15.75">
      <c r="A12" s="195">
        <v>350000</v>
      </c>
      <c r="B12" s="2">
        <f t="shared" si="0"/>
        <v>500000</v>
      </c>
      <c r="C12" s="142">
        <v>23909</v>
      </c>
      <c r="D12" s="197">
        <v>26565</v>
      </c>
      <c r="E12" s="142">
        <v>26565</v>
      </c>
      <c r="F12" s="197">
        <v>33776</v>
      </c>
      <c r="G12" s="142">
        <v>33776</v>
      </c>
      <c r="H12" s="197">
        <v>42125</v>
      </c>
      <c r="I12" s="142">
        <v>42125</v>
      </c>
      <c r="J12" s="197">
        <v>49335</v>
      </c>
      <c r="K12" s="142">
        <v>49335</v>
      </c>
      <c r="L12" s="197">
        <v>51992</v>
      </c>
      <c r="M12" s="138">
        <v>2656</v>
      </c>
      <c r="N12" s="138">
        <v>7211</v>
      </c>
      <c r="O12" s="138">
        <v>8349</v>
      </c>
      <c r="P12" s="138">
        <v>7210</v>
      </c>
      <c r="Q12" s="138">
        <v>2657</v>
      </c>
      <c r="R12" s="5"/>
    </row>
    <row r="13" spans="1:18" ht="15.75">
      <c r="A13" s="195">
        <v>500000</v>
      </c>
      <c r="B13" s="2">
        <f t="shared" si="0"/>
        <v>750000</v>
      </c>
      <c r="C13" s="142">
        <v>31594</v>
      </c>
      <c r="D13" s="197">
        <v>35105</v>
      </c>
      <c r="E13" s="142">
        <v>35105</v>
      </c>
      <c r="F13" s="197">
        <v>44633</v>
      </c>
      <c r="G13" s="142">
        <v>44633</v>
      </c>
      <c r="H13" s="197">
        <v>55666</v>
      </c>
      <c r="I13" s="142">
        <v>55666</v>
      </c>
      <c r="J13" s="197">
        <v>65194</v>
      </c>
      <c r="K13" s="142">
        <v>65194</v>
      </c>
      <c r="L13" s="197">
        <v>68705</v>
      </c>
      <c r="M13" s="138">
        <v>3511</v>
      </c>
      <c r="N13" s="138">
        <v>9528</v>
      </c>
      <c r="O13" s="138">
        <v>11033</v>
      </c>
      <c r="P13" s="138">
        <v>9528</v>
      </c>
      <c r="Q13" s="138">
        <v>3511</v>
      </c>
      <c r="R13" s="5"/>
    </row>
    <row r="14" spans="1:18" ht="15.75">
      <c r="A14" s="195">
        <v>750000</v>
      </c>
      <c r="B14" s="2">
        <f t="shared" si="0"/>
        <v>1000000</v>
      </c>
      <c r="C14" s="142">
        <v>43463</v>
      </c>
      <c r="D14" s="197">
        <v>48293</v>
      </c>
      <c r="E14" s="142">
        <v>48293</v>
      </c>
      <c r="F14" s="197">
        <v>61401</v>
      </c>
      <c r="G14" s="142">
        <v>61401</v>
      </c>
      <c r="H14" s="197">
        <v>76578</v>
      </c>
      <c r="I14" s="142">
        <v>76578</v>
      </c>
      <c r="J14" s="197">
        <v>89686</v>
      </c>
      <c r="K14" s="142">
        <v>89686</v>
      </c>
      <c r="L14" s="197">
        <v>94515</v>
      </c>
      <c r="M14" s="138">
        <v>4830</v>
      </c>
      <c r="N14" s="138">
        <v>13108</v>
      </c>
      <c r="O14" s="138">
        <v>15177</v>
      </c>
      <c r="P14" s="138">
        <v>13108</v>
      </c>
      <c r="Q14" s="138">
        <v>4829</v>
      </c>
      <c r="R14" s="5"/>
    </row>
    <row r="15" spans="1:18" ht="15.75">
      <c r="A15" s="195">
        <v>1000000</v>
      </c>
      <c r="B15" s="2">
        <f t="shared" si="0"/>
        <v>1250000</v>
      </c>
      <c r="C15" s="142">
        <v>54495</v>
      </c>
      <c r="D15" s="197">
        <v>60550</v>
      </c>
      <c r="E15" s="142">
        <v>60550</v>
      </c>
      <c r="F15" s="197">
        <v>76984</v>
      </c>
      <c r="G15" s="142">
        <v>76984</v>
      </c>
      <c r="H15" s="197">
        <v>96014</v>
      </c>
      <c r="I15" s="142">
        <v>96014</v>
      </c>
      <c r="J15" s="197">
        <v>112449</v>
      </c>
      <c r="K15" s="142">
        <v>112449</v>
      </c>
      <c r="L15" s="197">
        <v>118504</v>
      </c>
      <c r="M15" s="138">
        <v>6055</v>
      </c>
      <c r="N15" s="138">
        <v>16434</v>
      </c>
      <c r="O15" s="138">
        <v>19030</v>
      </c>
      <c r="P15" s="138">
        <v>16435</v>
      </c>
      <c r="Q15" s="138">
        <v>6055</v>
      </c>
      <c r="R15" s="5"/>
    </row>
    <row r="16" spans="1:18" ht="15.75">
      <c r="A16" s="195">
        <v>1250000</v>
      </c>
      <c r="B16" s="2">
        <f t="shared" si="0"/>
        <v>1500000</v>
      </c>
      <c r="C16" s="142">
        <v>64940</v>
      </c>
      <c r="D16" s="197">
        <v>72155</v>
      </c>
      <c r="E16" s="142">
        <v>72155</v>
      </c>
      <c r="F16" s="197">
        <v>91740</v>
      </c>
      <c r="G16" s="142">
        <v>91740</v>
      </c>
      <c r="H16" s="197">
        <v>114418</v>
      </c>
      <c r="I16" s="142">
        <v>114418</v>
      </c>
      <c r="J16" s="197">
        <v>134003</v>
      </c>
      <c r="K16" s="142">
        <v>134003</v>
      </c>
      <c r="L16" s="197">
        <v>141218</v>
      </c>
      <c r="M16" s="138">
        <v>7215</v>
      </c>
      <c r="N16" s="138">
        <v>19585</v>
      </c>
      <c r="O16" s="138">
        <v>22678</v>
      </c>
      <c r="P16" s="138">
        <v>19585</v>
      </c>
      <c r="Q16" s="138">
        <v>7215</v>
      </c>
      <c r="R16" s="5"/>
    </row>
    <row r="17" spans="1:18" ht="15.75">
      <c r="A17" s="195">
        <v>1500000</v>
      </c>
      <c r="B17" s="2">
        <f t="shared" si="0"/>
        <v>2000000</v>
      </c>
      <c r="C17" s="142">
        <v>74938</v>
      </c>
      <c r="D17" s="197">
        <v>83265</v>
      </c>
      <c r="E17" s="142">
        <v>83265</v>
      </c>
      <c r="F17" s="197">
        <v>105865</v>
      </c>
      <c r="G17" s="142">
        <v>105865</v>
      </c>
      <c r="H17" s="197">
        <v>132034</v>
      </c>
      <c r="I17" s="142">
        <v>132034</v>
      </c>
      <c r="J17" s="197">
        <v>154635</v>
      </c>
      <c r="K17" s="142">
        <v>154635</v>
      </c>
      <c r="L17" s="197">
        <v>162961</v>
      </c>
      <c r="M17" s="138">
        <v>8327</v>
      </c>
      <c r="N17" s="138">
        <v>22600</v>
      </c>
      <c r="O17" s="138">
        <v>26169</v>
      </c>
      <c r="P17" s="138">
        <v>22601</v>
      </c>
      <c r="Q17" s="138">
        <v>8326</v>
      </c>
      <c r="R17" s="5"/>
    </row>
    <row r="18" spans="1:18" ht="15.75">
      <c r="A18" s="195">
        <v>2000000</v>
      </c>
      <c r="B18" s="2">
        <f t="shared" si="0"/>
        <v>3000000</v>
      </c>
      <c r="C18" s="142">
        <v>93923</v>
      </c>
      <c r="D18" s="197">
        <v>104358</v>
      </c>
      <c r="E18" s="142">
        <v>104358</v>
      </c>
      <c r="F18" s="197">
        <v>132684</v>
      </c>
      <c r="G18" s="142">
        <v>132684</v>
      </c>
      <c r="H18" s="197">
        <v>165483</v>
      </c>
      <c r="I18" s="142">
        <v>165483</v>
      </c>
      <c r="J18" s="197">
        <v>193808</v>
      </c>
      <c r="K18" s="142">
        <v>193808</v>
      </c>
      <c r="L18" s="197">
        <v>204244</v>
      </c>
      <c r="M18" s="138">
        <v>10435</v>
      </c>
      <c r="N18" s="138">
        <v>28326</v>
      </c>
      <c r="O18" s="138">
        <v>32799</v>
      </c>
      <c r="P18" s="138">
        <v>28325</v>
      </c>
      <c r="Q18" s="138">
        <v>10436</v>
      </c>
      <c r="R18" s="5"/>
    </row>
    <row r="19" spans="1:18" ht="15.75">
      <c r="A19" s="195">
        <v>3000000</v>
      </c>
      <c r="B19" s="2">
        <f t="shared" si="0"/>
        <v>5000000</v>
      </c>
      <c r="C19" s="142">
        <v>129059</v>
      </c>
      <c r="D19" s="197">
        <v>143398</v>
      </c>
      <c r="E19" s="142">
        <v>143398</v>
      </c>
      <c r="F19" s="197">
        <v>182321</v>
      </c>
      <c r="G19" s="142">
        <v>182321</v>
      </c>
      <c r="H19" s="197">
        <v>227389</v>
      </c>
      <c r="I19" s="142">
        <v>227389</v>
      </c>
      <c r="J19" s="197">
        <v>266311</v>
      </c>
      <c r="K19" s="142">
        <v>266311</v>
      </c>
      <c r="L19" s="197">
        <v>280651</v>
      </c>
      <c r="M19" s="138">
        <v>14339</v>
      </c>
      <c r="N19" s="138">
        <v>38923</v>
      </c>
      <c r="O19" s="138">
        <v>45068</v>
      </c>
      <c r="P19" s="138">
        <v>38922</v>
      </c>
      <c r="Q19" s="138">
        <v>14340</v>
      </c>
      <c r="R19" s="5"/>
    </row>
    <row r="20" spans="1:18" ht="15.75">
      <c r="A20" s="195">
        <v>5000000</v>
      </c>
      <c r="B20" s="2">
        <f t="shared" si="0"/>
        <v>7500000</v>
      </c>
      <c r="C20" s="142">
        <v>192384</v>
      </c>
      <c r="D20" s="197">
        <v>213760</v>
      </c>
      <c r="E20" s="142">
        <v>213760</v>
      </c>
      <c r="F20" s="197">
        <v>271781</v>
      </c>
      <c r="G20" s="142">
        <v>271781</v>
      </c>
      <c r="H20" s="197">
        <v>338962</v>
      </c>
      <c r="I20" s="142">
        <v>338962</v>
      </c>
      <c r="J20" s="197">
        <v>396983</v>
      </c>
      <c r="K20" s="142">
        <v>396983</v>
      </c>
      <c r="L20" s="197">
        <v>418359</v>
      </c>
      <c r="M20" s="138">
        <v>21376</v>
      </c>
      <c r="N20" s="138">
        <v>58021</v>
      </c>
      <c r="O20" s="138">
        <v>67181</v>
      </c>
      <c r="P20" s="138">
        <v>58021</v>
      </c>
      <c r="Q20" s="138">
        <v>21376</v>
      </c>
      <c r="R20" s="5"/>
    </row>
    <row r="21" spans="1:18" ht="15.75">
      <c r="A21" s="195">
        <v>7500000</v>
      </c>
      <c r="B21" s="2">
        <f t="shared" si="0"/>
        <v>10000000</v>
      </c>
      <c r="C21" s="142">
        <v>264487</v>
      </c>
      <c r="D21" s="197">
        <v>293874</v>
      </c>
      <c r="E21" s="142">
        <v>293874</v>
      </c>
      <c r="F21" s="197">
        <v>373640</v>
      </c>
      <c r="G21" s="142">
        <v>373640</v>
      </c>
      <c r="H21" s="197">
        <v>466001</v>
      </c>
      <c r="I21" s="142">
        <v>466001</v>
      </c>
      <c r="J21" s="197">
        <v>545767</v>
      </c>
      <c r="K21" s="142">
        <v>545767</v>
      </c>
      <c r="L21" s="197">
        <v>575154</v>
      </c>
      <c r="M21" s="138">
        <v>29387</v>
      </c>
      <c r="N21" s="138">
        <v>79766</v>
      </c>
      <c r="O21" s="138">
        <v>92361</v>
      </c>
      <c r="P21" s="138">
        <v>79766</v>
      </c>
      <c r="Q21" s="138">
        <v>29387</v>
      </c>
      <c r="R21" s="5"/>
    </row>
    <row r="22" spans="1:18" ht="15.75">
      <c r="A22" s="195">
        <v>10000000</v>
      </c>
      <c r="B22" s="2">
        <f t="shared" si="0"/>
        <v>15000000</v>
      </c>
      <c r="C22" s="142">
        <v>331398</v>
      </c>
      <c r="D22" s="197">
        <v>368220</v>
      </c>
      <c r="E22" s="142">
        <v>368220</v>
      </c>
      <c r="F22" s="197">
        <v>468166</v>
      </c>
      <c r="G22" s="142">
        <v>468166</v>
      </c>
      <c r="H22" s="197">
        <v>583892</v>
      </c>
      <c r="I22" s="142">
        <v>583892</v>
      </c>
      <c r="J22" s="197">
        <v>683838</v>
      </c>
      <c r="K22" s="142">
        <v>683838</v>
      </c>
      <c r="L22" s="197">
        <v>720660</v>
      </c>
      <c r="M22" s="138">
        <v>36822</v>
      </c>
      <c r="N22" s="138">
        <v>99946</v>
      </c>
      <c r="O22" s="138">
        <v>115726</v>
      </c>
      <c r="P22" s="138">
        <v>99946</v>
      </c>
      <c r="Q22" s="138">
        <v>36822</v>
      </c>
      <c r="R22" s="5"/>
    </row>
    <row r="23" spans="1:18" ht="15.75">
      <c r="A23" s="195">
        <v>15000000</v>
      </c>
      <c r="B23" s="2">
        <f t="shared" si="0"/>
        <v>0</v>
      </c>
      <c r="C23" s="142">
        <v>455117</v>
      </c>
      <c r="D23" s="197">
        <v>505686</v>
      </c>
      <c r="E23" s="142">
        <v>505686</v>
      </c>
      <c r="F23" s="197">
        <v>642943</v>
      </c>
      <c r="G23" s="142">
        <v>642943</v>
      </c>
      <c r="H23" s="197">
        <v>801873</v>
      </c>
      <c r="I23" s="142">
        <v>801873</v>
      </c>
      <c r="J23" s="197">
        <v>939131</v>
      </c>
      <c r="K23" s="142">
        <v>939131</v>
      </c>
      <c r="L23" s="197">
        <v>989699</v>
      </c>
      <c r="M23" s="138">
        <v>50569</v>
      </c>
      <c r="N23" s="138">
        <v>137257</v>
      </c>
      <c r="O23" s="138">
        <v>158930</v>
      </c>
      <c r="P23" s="138">
        <v>137258</v>
      </c>
      <c r="Q23" s="138">
        <v>50568</v>
      </c>
      <c r="R23" s="5"/>
    </row>
    <row r="24" spans="1:18" ht="15.75">
      <c r="A24" s="195"/>
      <c r="B24" s="2">
        <f t="shared" si="0"/>
        <v>0</v>
      </c>
      <c r="C24" s="142"/>
      <c r="D24" s="197"/>
      <c r="E24" s="142"/>
      <c r="F24" s="197"/>
      <c r="G24" s="142"/>
      <c r="H24" s="197"/>
      <c r="I24" s="142"/>
      <c r="J24" s="197"/>
      <c r="K24" s="142"/>
      <c r="L24" s="197"/>
      <c r="M24" s="138"/>
      <c r="N24" s="138"/>
      <c r="O24" s="138"/>
      <c r="P24" s="138"/>
      <c r="Q24" s="138"/>
      <c r="R24" s="5"/>
    </row>
    <row r="25" spans="1:18" ht="15.75">
      <c r="A25" s="195"/>
      <c r="B25" s="2">
        <f t="shared" si="0"/>
        <v>0</v>
      </c>
      <c r="C25" s="142"/>
      <c r="D25" s="197"/>
      <c r="E25" s="142"/>
      <c r="F25" s="197"/>
      <c r="G25" s="142"/>
      <c r="H25" s="197"/>
      <c r="I25" s="142"/>
      <c r="J25" s="197"/>
      <c r="K25" s="142"/>
      <c r="L25" s="197"/>
      <c r="M25" s="138"/>
      <c r="N25" s="138"/>
      <c r="O25" s="138"/>
      <c r="P25" s="138"/>
      <c r="Q25" s="138"/>
      <c r="R25" s="5"/>
    </row>
    <row r="26" spans="1:18" ht="15.75">
      <c r="A26" s="195"/>
      <c r="B26" s="2">
        <f t="shared" si="0"/>
        <v>0</v>
      </c>
      <c r="C26" s="142"/>
      <c r="D26" s="197"/>
      <c r="E26" s="142"/>
      <c r="F26" s="197"/>
      <c r="G26" s="142"/>
      <c r="H26" s="197"/>
      <c r="I26" s="142"/>
      <c r="J26" s="197"/>
      <c r="K26" s="142"/>
      <c r="L26" s="197"/>
      <c r="M26" s="138"/>
      <c r="N26" s="138"/>
      <c r="O26" s="138"/>
      <c r="P26" s="138"/>
      <c r="Q26" s="138"/>
      <c r="R26" s="5"/>
    </row>
    <row r="27" spans="1:18" ht="15.75">
      <c r="A27" s="195"/>
      <c r="B27" s="2">
        <f t="shared" si="0"/>
        <v>0</v>
      </c>
      <c r="C27" s="142"/>
      <c r="D27" s="197"/>
      <c r="E27" s="142"/>
      <c r="F27" s="197"/>
      <c r="G27" s="142"/>
      <c r="H27" s="197"/>
      <c r="I27" s="142"/>
      <c r="J27" s="197"/>
      <c r="K27" s="142"/>
      <c r="L27" s="197"/>
      <c r="M27" s="138"/>
      <c r="N27" s="138"/>
      <c r="O27" s="138"/>
      <c r="P27" s="138"/>
      <c r="Q27" s="138"/>
      <c r="R27" s="5"/>
    </row>
    <row r="28" spans="1:18" ht="15.75">
      <c r="A28" s="195"/>
      <c r="B28" s="2">
        <f t="shared" si="0"/>
        <v>0</v>
      </c>
      <c r="C28" s="142"/>
      <c r="D28" s="197"/>
      <c r="E28" s="142"/>
      <c r="F28" s="197"/>
      <c r="G28" s="142"/>
      <c r="H28" s="197"/>
      <c r="I28" s="142"/>
      <c r="J28" s="197"/>
      <c r="K28" s="142"/>
      <c r="L28" s="197"/>
      <c r="M28" s="138"/>
      <c r="N28" s="138"/>
      <c r="O28" s="138"/>
      <c r="P28" s="138"/>
      <c r="Q28" s="138"/>
      <c r="R28" s="5"/>
    </row>
    <row r="29" spans="1:18" ht="15.75">
      <c r="A29" s="195"/>
      <c r="B29" s="2">
        <f t="shared" si="0"/>
        <v>0</v>
      </c>
      <c r="C29" s="142"/>
      <c r="D29" s="197"/>
      <c r="E29" s="142"/>
      <c r="F29" s="197"/>
      <c r="G29" s="142"/>
      <c r="H29" s="197"/>
      <c r="I29" s="142"/>
      <c r="J29" s="197"/>
      <c r="K29" s="142"/>
      <c r="L29" s="197"/>
      <c r="M29" s="138"/>
      <c r="N29" s="138"/>
      <c r="O29" s="138"/>
      <c r="P29" s="138"/>
      <c r="Q29" s="138"/>
      <c r="R29" s="5"/>
    </row>
    <row r="30" spans="1:18" ht="15.75">
      <c r="A30" s="195"/>
      <c r="B30" s="2">
        <f t="shared" si="0"/>
        <v>0</v>
      </c>
      <c r="C30" s="142"/>
      <c r="D30" s="197"/>
      <c r="E30" s="142"/>
      <c r="F30" s="197"/>
      <c r="G30" s="142"/>
      <c r="H30" s="197"/>
      <c r="I30" s="142"/>
      <c r="J30" s="197"/>
      <c r="K30" s="142"/>
      <c r="L30" s="197"/>
      <c r="M30" s="138"/>
      <c r="N30" s="138"/>
      <c r="O30" s="138"/>
      <c r="P30" s="138"/>
      <c r="Q30" s="138"/>
      <c r="R30" s="5"/>
    </row>
    <row r="31" spans="1:18" ht="15.75">
      <c r="A31" s="195"/>
      <c r="B31" s="2">
        <f t="shared" si="0"/>
        <v>0</v>
      </c>
      <c r="C31" s="142"/>
      <c r="D31" s="197"/>
      <c r="E31" s="142"/>
      <c r="F31" s="197"/>
      <c r="G31" s="142"/>
      <c r="H31" s="197"/>
      <c r="I31" s="142"/>
      <c r="J31" s="197"/>
      <c r="K31" s="142"/>
      <c r="L31" s="197"/>
      <c r="M31" s="138"/>
      <c r="N31" s="138"/>
      <c r="O31" s="138"/>
      <c r="P31" s="138"/>
      <c r="Q31" s="138"/>
      <c r="R31" s="5"/>
    </row>
    <row r="32" spans="1:18" ht="15.75">
      <c r="A32" s="195"/>
      <c r="B32" s="2">
        <f t="shared" si="0"/>
        <v>0</v>
      </c>
      <c r="C32" s="142"/>
      <c r="D32" s="197"/>
      <c r="E32" s="142"/>
      <c r="F32" s="197"/>
      <c r="G32" s="142"/>
      <c r="H32" s="197"/>
      <c r="I32" s="142"/>
      <c r="J32" s="197"/>
      <c r="K32" s="142"/>
      <c r="L32" s="197"/>
      <c r="M32" s="138"/>
      <c r="N32" s="138"/>
      <c r="O32" s="138"/>
      <c r="P32" s="138"/>
      <c r="Q32" s="138"/>
      <c r="R32" s="5"/>
    </row>
    <row r="33" spans="1:18" ht="15.75">
      <c r="A33" s="195"/>
      <c r="B33" s="2">
        <f t="shared" si="0"/>
        <v>0</v>
      </c>
      <c r="C33" s="142"/>
      <c r="D33" s="197"/>
      <c r="E33" s="142"/>
      <c r="F33" s="197"/>
      <c r="G33" s="142"/>
      <c r="H33" s="197"/>
      <c r="I33" s="142"/>
      <c r="J33" s="197"/>
      <c r="K33" s="142"/>
      <c r="L33" s="197"/>
      <c r="M33" s="138"/>
      <c r="N33" s="138"/>
      <c r="O33" s="138"/>
      <c r="P33" s="138"/>
      <c r="Q33" s="138"/>
      <c r="R33" s="5"/>
    </row>
    <row r="34" spans="1:18" ht="15.75">
      <c r="A34" s="195"/>
      <c r="B34" s="2">
        <f t="shared" si="0"/>
        <v>0</v>
      </c>
      <c r="C34" s="142"/>
      <c r="D34" s="197"/>
      <c r="E34" s="142"/>
      <c r="F34" s="197"/>
      <c r="G34" s="142"/>
      <c r="H34" s="197"/>
      <c r="I34" s="142"/>
      <c r="J34" s="197"/>
      <c r="K34" s="142"/>
      <c r="L34" s="197"/>
      <c r="M34" s="138"/>
      <c r="N34" s="138"/>
      <c r="O34" s="138"/>
      <c r="P34" s="138"/>
      <c r="Q34" s="138"/>
      <c r="R34" s="5"/>
    </row>
    <row r="35" spans="1:18" ht="15.75">
      <c r="A35" s="196"/>
      <c r="B35" s="139"/>
      <c r="C35" s="143"/>
      <c r="D35" s="198"/>
      <c r="E35" s="143"/>
      <c r="F35" s="198"/>
      <c r="G35" s="143"/>
      <c r="H35" s="198"/>
      <c r="I35" s="143"/>
      <c r="J35" s="198"/>
      <c r="K35" s="143"/>
      <c r="L35" s="198"/>
      <c r="M35" s="140"/>
      <c r="N35" s="140"/>
      <c r="O35" s="140"/>
      <c r="P35" s="140"/>
      <c r="Q35" s="140"/>
      <c r="R35" s="5"/>
    </row>
    <row r="36" spans="1:18" ht="16.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201"/>
      <c r="B37" s="177" t="s">
        <v>34</v>
      </c>
      <c r="C37" s="178"/>
      <c r="D37" s="178"/>
      <c r="E37" s="178"/>
      <c r="F37" s="178"/>
      <c r="G37" s="179"/>
      <c r="H37" s="3"/>
      <c r="I37" s="3"/>
      <c r="J37" s="3"/>
      <c r="K37" s="3"/>
      <c r="L37" s="5"/>
      <c r="M37" s="5"/>
      <c r="N37" s="5"/>
      <c r="O37" s="5"/>
      <c r="P37" s="5"/>
      <c r="Q37" s="5"/>
      <c r="R37" s="5"/>
    </row>
    <row r="38" spans="1:18" ht="15.75">
      <c r="A38" s="170"/>
      <c r="B38" s="169"/>
      <c r="C38" s="123"/>
      <c r="D38" s="123"/>
      <c r="E38" s="123"/>
      <c r="F38" s="123"/>
      <c r="G38" s="172"/>
      <c r="H38" s="3"/>
      <c r="I38" s="3"/>
      <c r="J38" s="3"/>
      <c r="K38" s="3"/>
      <c r="L38" s="123"/>
      <c r="M38" s="123"/>
      <c r="N38" s="123"/>
      <c r="O38" s="123"/>
      <c r="P38" s="123"/>
      <c r="Q38" s="123"/>
      <c r="R38" s="5"/>
    </row>
    <row r="39" spans="1:18" ht="15.75">
      <c r="A39" s="199" t="s">
        <v>36</v>
      </c>
      <c r="B39" s="169" t="s">
        <v>36</v>
      </c>
      <c r="C39" s="135"/>
      <c r="D39" s="135"/>
      <c r="E39" s="135"/>
      <c r="F39" s="135"/>
      <c r="G39" s="173">
        <v>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</row>
    <row r="40" spans="1:18" ht="15.75">
      <c r="A40" s="199" t="s">
        <v>37</v>
      </c>
      <c r="B40" s="169" t="s">
        <v>37</v>
      </c>
      <c r="C40" s="135"/>
      <c r="D40" s="135"/>
      <c r="E40" s="135"/>
      <c r="F40" s="135"/>
      <c r="G40" s="174"/>
      <c r="H40" s="3"/>
      <c r="I40" s="3"/>
      <c r="J40" s="3"/>
      <c r="K40" s="3"/>
      <c r="L40" s="3"/>
      <c r="M40" s="3"/>
      <c r="N40" s="3"/>
      <c r="O40" s="3"/>
      <c r="P40" s="3"/>
      <c r="Q40" s="3"/>
      <c r="R40" s="5"/>
    </row>
    <row r="41" spans="1:18" ht="15.75">
      <c r="A41" s="199" t="s">
        <v>38</v>
      </c>
      <c r="B41" s="170"/>
      <c r="C41" s="5"/>
      <c r="D41" s="5"/>
      <c r="E41" s="5"/>
      <c r="F41" s="5"/>
      <c r="G41" s="175"/>
      <c r="H41" s="3"/>
      <c r="I41" s="3"/>
      <c r="J41" s="3"/>
      <c r="K41" s="3"/>
      <c r="L41" s="3"/>
      <c r="M41" s="3"/>
      <c r="N41" s="3"/>
      <c r="O41" s="3"/>
      <c r="P41" s="3"/>
      <c r="Q41" s="3"/>
      <c r="R41" s="5"/>
    </row>
    <row r="42" spans="1:18" ht="15.75">
      <c r="A42" s="199" t="s">
        <v>39</v>
      </c>
      <c r="B42" s="169" t="s">
        <v>39</v>
      </c>
      <c r="C42" s="3"/>
      <c r="D42" s="3"/>
      <c r="E42" s="3"/>
      <c r="F42" s="3"/>
      <c r="G42" s="176">
        <v>10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5"/>
    </row>
    <row r="43" spans="1:18" ht="15.75">
      <c r="A43" s="199" t="s">
        <v>41</v>
      </c>
      <c r="B43" s="169" t="s">
        <v>41</v>
      </c>
      <c r="C43" s="3"/>
      <c r="D43" s="3"/>
      <c r="E43" s="3"/>
      <c r="F43" s="3"/>
      <c r="G43" s="176"/>
      <c r="H43" s="3"/>
      <c r="I43" s="3"/>
      <c r="J43" s="3"/>
      <c r="K43" s="3"/>
      <c r="L43" s="3"/>
      <c r="M43" s="3"/>
      <c r="N43" s="3"/>
      <c r="O43" s="3"/>
      <c r="P43" s="3"/>
      <c r="Q43" s="3"/>
      <c r="R43" s="5"/>
    </row>
    <row r="44" spans="1:18" ht="15.75">
      <c r="A44" s="199" t="s">
        <v>42</v>
      </c>
      <c r="B44" s="169" t="s">
        <v>42</v>
      </c>
      <c r="C44" s="3"/>
      <c r="D44" s="3"/>
      <c r="E44" s="3"/>
      <c r="F44" s="3"/>
      <c r="G44" s="171"/>
      <c r="H44" s="3"/>
      <c r="I44" s="3"/>
      <c r="J44" s="3"/>
      <c r="K44" s="3"/>
      <c r="L44" s="3"/>
      <c r="M44" s="3"/>
      <c r="N44" s="3"/>
      <c r="O44" s="3"/>
      <c r="P44" s="3"/>
      <c r="Q44" s="3"/>
      <c r="R44" s="5"/>
    </row>
    <row r="45" spans="1:18" ht="15.75">
      <c r="A45" s="199" t="s">
        <v>38</v>
      </c>
      <c r="B45" s="170"/>
      <c r="C45" s="5"/>
      <c r="D45" s="5"/>
      <c r="E45" s="5"/>
      <c r="F45" s="5"/>
      <c r="G45" s="175"/>
      <c r="H45" s="3"/>
      <c r="I45" s="3"/>
      <c r="J45" s="3"/>
      <c r="K45" s="3"/>
      <c r="L45" s="3"/>
      <c r="M45" s="3"/>
      <c r="N45" s="3"/>
      <c r="O45" s="3"/>
      <c r="P45" s="3"/>
      <c r="Q45" s="3"/>
      <c r="R45" s="5"/>
    </row>
    <row r="46" spans="1:18" ht="15.75">
      <c r="A46" s="199" t="s">
        <v>46</v>
      </c>
      <c r="B46" s="169" t="s">
        <v>46</v>
      </c>
      <c r="C46" s="3"/>
      <c r="D46" s="3"/>
      <c r="E46" s="3"/>
      <c r="F46" s="3"/>
      <c r="G46" s="176">
        <v>12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5"/>
    </row>
    <row r="47" spans="1:18" ht="15.75">
      <c r="A47" s="199" t="s">
        <v>47</v>
      </c>
      <c r="B47" s="169" t="s">
        <v>47</v>
      </c>
      <c r="C47" s="3"/>
      <c r="D47" s="3"/>
      <c r="E47" s="3"/>
      <c r="F47" s="3"/>
      <c r="G47" s="171"/>
      <c r="H47" s="3"/>
      <c r="I47" s="3"/>
      <c r="J47" s="3"/>
      <c r="K47" s="3"/>
      <c r="L47" s="3"/>
      <c r="M47" s="3"/>
      <c r="N47" s="3"/>
      <c r="O47" s="3"/>
      <c r="P47" s="3"/>
      <c r="Q47" s="3"/>
      <c r="R47" s="5"/>
    </row>
    <row r="48" spans="1:18" ht="15.75">
      <c r="A48" s="199" t="s">
        <v>51</v>
      </c>
      <c r="B48" s="169" t="s">
        <v>51</v>
      </c>
      <c r="C48" s="3"/>
      <c r="D48" s="3"/>
      <c r="E48" s="3"/>
      <c r="F48" s="3"/>
      <c r="G48" s="171"/>
      <c r="H48" s="3"/>
      <c r="I48" s="3"/>
      <c r="J48" s="3"/>
      <c r="K48" s="3"/>
      <c r="L48" s="3"/>
      <c r="M48" s="3"/>
      <c r="N48" s="3"/>
      <c r="O48" s="3"/>
      <c r="P48" s="3"/>
      <c r="Q48" s="3"/>
      <c r="R48" s="5"/>
    </row>
    <row r="49" spans="1:18" ht="15.75">
      <c r="A49" s="199" t="s">
        <v>38</v>
      </c>
      <c r="B49" s="169"/>
      <c r="C49" s="123"/>
      <c r="D49" s="123"/>
      <c r="E49" s="123"/>
      <c r="F49" s="123"/>
      <c r="G49" s="172"/>
      <c r="H49" s="3"/>
      <c r="I49" s="3"/>
      <c r="J49" s="3"/>
      <c r="K49" s="3"/>
      <c r="L49" s="3"/>
      <c r="M49" s="3"/>
      <c r="N49" s="3"/>
      <c r="O49" s="3"/>
      <c r="P49" s="3"/>
      <c r="Q49" s="3"/>
      <c r="R49" s="5"/>
    </row>
    <row r="50" spans="1:18" ht="15.75">
      <c r="A50" s="199" t="s">
        <v>53</v>
      </c>
      <c r="B50" s="169" t="s">
        <v>53</v>
      </c>
      <c r="C50" s="3"/>
      <c r="D50" s="3"/>
      <c r="E50" s="3"/>
      <c r="F50" s="3"/>
      <c r="G50" s="176">
        <v>30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5"/>
    </row>
    <row r="51" spans="1:18" ht="15.75">
      <c r="A51" s="199" t="s">
        <v>56</v>
      </c>
      <c r="B51" s="169" t="s">
        <v>56</v>
      </c>
      <c r="C51" s="3"/>
      <c r="D51" s="3"/>
      <c r="E51" s="3"/>
      <c r="F51" s="3"/>
      <c r="G51" s="171"/>
      <c r="H51" s="3"/>
      <c r="I51" s="3"/>
      <c r="J51" s="3"/>
      <c r="K51" s="3"/>
      <c r="L51" s="3"/>
      <c r="M51" s="3"/>
      <c r="N51" s="3"/>
      <c r="O51" s="3"/>
      <c r="P51" s="3"/>
      <c r="Q51" s="3"/>
      <c r="R51" s="5"/>
    </row>
    <row r="52" spans="1:18" ht="15.75">
      <c r="A52" s="199" t="s">
        <v>57</v>
      </c>
      <c r="B52" s="169" t="s">
        <v>57</v>
      </c>
      <c r="C52" s="3"/>
      <c r="D52" s="3"/>
      <c r="E52" s="3"/>
      <c r="F52" s="3"/>
      <c r="G52" s="171"/>
      <c r="H52" s="3"/>
      <c r="I52" s="3"/>
      <c r="J52" s="3"/>
      <c r="K52" s="3"/>
      <c r="L52" s="3"/>
      <c r="M52" s="3"/>
      <c r="N52" s="3"/>
      <c r="O52" s="3"/>
      <c r="P52" s="3"/>
      <c r="Q52" s="3"/>
      <c r="R52" s="5"/>
    </row>
    <row r="53" spans="1:18" ht="15.75">
      <c r="A53" s="199" t="s">
        <v>38</v>
      </c>
      <c r="B53" s="169"/>
      <c r="C53" s="123"/>
      <c r="D53" s="123"/>
      <c r="E53" s="123"/>
      <c r="F53" s="123"/>
      <c r="G53" s="172"/>
      <c r="H53" s="3"/>
      <c r="I53" s="3"/>
      <c r="J53" s="3"/>
      <c r="K53" s="3"/>
      <c r="L53" s="3"/>
      <c r="M53" s="3"/>
      <c r="N53" s="3"/>
      <c r="O53" s="3"/>
      <c r="P53" s="3"/>
      <c r="Q53" s="3"/>
      <c r="R53" s="5"/>
    </row>
    <row r="54" spans="1:18" ht="15.75">
      <c r="A54" s="199" t="s">
        <v>59</v>
      </c>
      <c r="B54" s="169" t="s">
        <v>60</v>
      </c>
      <c r="C54" s="3"/>
      <c r="D54" s="3"/>
      <c r="E54" s="3"/>
      <c r="F54" s="3"/>
      <c r="G54" s="176">
        <v>42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5"/>
    </row>
    <row r="55" spans="1:18" ht="15.75">
      <c r="A55" s="199" t="s">
        <v>61</v>
      </c>
      <c r="B55" s="169" t="s">
        <v>62</v>
      </c>
      <c r="C55" s="3"/>
      <c r="D55" s="3"/>
      <c r="E55" s="3"/>
      <c r="F55" s="3"/>
      <c r="G55" s="176">
        <v>26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5"/>
    </row>
    <row r="56" spans="1:18" ht="15.75">
      <c r="A56" s="199"/>
      <c r="B56" s="169" t="s">
        <v>63</v>
      </c>
      <c r="C56" s="3"/>
      <c r="D56" s="3"/>
      <c r="E56" s="3"/>
      <c r="F56" s="3"/>
      <c r="G56" s="171"/>
      <c r="H56" s="3"/>
      <c r="I56" s="3"/>
      <c r="J56" s="3"/>
      <c r="K56" s="3"/>
      <c r="L56" s="3"/>
      <c r="M56" s="3"/>
      <c r="N56" s="3"/>
      <c r="O56" s="3"/>
      <c r="P56" s="3"/>
      <c r="Q56" s="3"/>
      <c r="R56" s="5"/>
    </row>
    <row r="57" spans="1:18" ht="15.75">
      <c r="A57" s="199" t="s">
        <v>38</v>
      </c>
      <c r="B57" s="169"/>
      <c r="C57" s="123"/>
      <c r="D57" s="123"/>
      <c r="E57" s="123"/>
      <c r="F57" s="123"/>
      <c r="G57" s="172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</row>
    <row r="58" spans="1:18" ht="15.75">
      <c r="A58" s="199" t="s">
        <v>64</v>
      </c>
      <c r="B58" s="169" t="s">
        <v>64</v>
      </c>
      <c r="C58" s="3"/>
      <c r="D58" s="3"/>
      <c r="E58" s="3"/>
      <c r="F58" s="3"/>
      <c r="G58" s="176">
        <v>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5"/>
    </row>
    <row r="59" spans="1:18" ht="15.75">
      <c r="A59" s="199" t="s">
        <v>65</v>
      </c>
      <c r="B59" s="169" t="s">
        <v>65</v>
      </c>
      <c r="C59" s="3"/>
      <c r="D59" s="3"/>
      <c r="E59" s="3"/>
      <c r="F59" s="3"/>
      <c r="G59" s="171"/>
      <c r="H59" s="3"/>
      <c r="I59" s="3"/>
      <c r="J59" s="3"/>
      <c r="K59" s="3"/>
      <c r="L59" s="3"/>
      <c r="M59" s="3"/>
      <c r="N59" s="3"/>
      <c r="O59" s="3"/>
      <c r="P59" s="3"/>
      <c r="Q59" s="3"/>
      <c r="R59" s="5"/>
    </row>
    <row r="60" spans="1:18" ht="16.5" thickBot="1">
      <c r="A60" s="200" t="s">
        <v>66</v>
      </c>
      <c r="B60" s="180" t="s">
        <v>66</v>
      </c>
      <c r="C60" s="122"/>
      <c r="D60" s="122"/>
      <c r="E60" s="122"/>
      <c r="F60" s="122"/>
      <c r="G60" s="181"/>
      <c r="H60" s="3"/>
      <c r="I60" s="3"/>
      <c r="J60" s="3"/>
      <c r="K60" s="3"/>
      <c r="L60" s="3"/>
      <c r="M60" s="3"/>
      <c r="N60" s="3"/>
      <c r="O60" s="3"/>
      <c r="P60" s="3"/>
      <c r="Q60" s="3"/>
      <c r="R60" s="5"/>
    </row>
    <row r="61" spans="1:18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70">
      <selection activeCell="B4" sqref="B4"/>
    </sheetView>
  </sheetViews>
  <sheetFormatPr defaultColWidth="11.421875" defaultRowHeight="12.75"/>
  <cols>
    <col min="1" max="1" width="16.140625" style="0" customWidth="1"/>
    <col min="2" max="2" width="22.57421875" style="0" customWidth="1"/>
    <col min="4" max="4" width="19.8515625" style="0" customWidth="1"/>
    <col min="6" max="6" width="14.28125" style="0" customWidth="1"/>
  </cols>
  <sheetData>
    <row r="1" spans="1:6" ht="13.5" thickBot="1">
      <c r="A1" s="109" t="s">
        <v>0</v>
      </c>
      <c r="B1" s="110" t="s">
        <v>1</v>
      </c>
      <c r="C1" s="17"/>
      <c r="D1" s="124" t="str">
        <f>Honorartabelle!C1</f>
        <v>2013</v>
      </c>
      <c r="E1" s="17"/>
      <c r="F1" s="84" t="s">
        <v>2</v>
      </c>
    </row>
    <row r="2" spans="1:6" ht="12.75">
      <c r="A2" s="18"/>
      <c r="B2" s="132"/>
      <c r="C2" s="19"/>
      <c r="D2" s="19"/>
      <c r="E2" s="19"/>
      <c r="F2" s="19"/>
    </row>
    <row r="3" spans="1:6" ht="12.75">
      <c r="A3" s="20" t="s">
        <v>86</v>
      </c>
      <c r="B3" s="117" t="s">
        <v>103</v>
      </c>
      <c r="C3" s="119"/>
      <c r="D3" s="119"/>
      <c r="E3" s="119"/>
      <c r="F3" s="119"/>
    </row>
    <row r="4" spans="1:6" ht="12.75">
      <c r="A4" s="20" t="s">
        <v>87</v>
      </c>
      <c r="B4" s="118">
        <v>42264</v>
      </c>
      <c r="C4" s="120"/>
      <c r="D4" s="120"/>
      <c r="E4" s="119"/>
      <c r="F4" s="120"/>
    </row>
    <row r="5" spans="1:6" ht="12.75">
      <c r="A5" s="18"/>
      <c r="B5" s="19"/>
      <c r="C5" s="19"/>
      <c r="D5" s="19"/>
      <c r="E5" s="19"/>
      <c r="F5" s="19"/>
    </row>
    <row r="6" spans="1:6" ht="12.75">
      <c r="A6" s="21" t="s">
        <v>16</v>
      </c>
      <c r="B6" s="22"/>
      <c r="C6" s="23"/>
      <c r="D6" s="24"/>
      <c r="E6" s="25" t="s">
        <v>17</v>
      </c>
      <c r="F6" s="26"/>
    </row>
    <row r="7" spans="1:6" ht="12.75">
      <c r="A7" s="114"/>
      <c r="B7" s="28"/>
      <c r="C7" s="29"/>
      <c r="D7" s="133"/>
      <c r="E7" s="211"/>
      <c r="F7" s="212"/>
    </row>
    <row r="8" spans="1:6" ht="12.75">
      <c r="A8" s="82" t="s">
        <v>92</v>
      </c>
      <c r="B8" s="19"/>
      <c r="C8" s="80">
        <v>4092</v>
      </c>
      <c r="D8" s="210" t="s">
        <v>94</v>
      </c>
      <c r="E8" s="213"/>
      <c r="F8" s="214"/>
    </row>
    <row r="9" spans="1:6" ht="12.75">
      <c r="A9" s="82" t="s">
        <v>93</v>
      </c>
      <c r="B9" s="19"/>
      <c r="C9" s="81">
        <v>1500</v>
      </c>
      <c r="D9" s="210" t="s">
        <v>95</v>
      </c>
      <c r="E9" s="213"/>
      <c r="F9" s="214"/>
    </row>
    <row r="10" spans="1:6" ht="12.75">
      <c r="A10" s="30"/>
      <c r="B10" s="19"/>
      <c r="C10" s="31"/>
      <c r="D10" s="210" t="s">
        <v>96</v>
      </c>
      <c r="E10" s="213"/>
      <c r="F10" s="214"/>
    </row>
    <row r="11" spans="1:6" ht="12.75">
      <c r="A11" s="32" t="s">
        <v>18</v>
      </c>
      <c r="B11" s="33"/>
      <c r="C11" s="1">
        <f>IF(C8*C9=0,"",C8*C9)</f>
        <v>6138000</v>
      </c>
      <c r="D11" s="215"/>
      <c r="E11" s="216"/>
      <c r="F11" s="83">
        <f>C11</f>
        <v>6138000</v>
      </c>
    </row>
    <row r="12" spans="1:6" ht="12.75">
      <c r="A12" s="18"/>
      <c r="B12" s="19"/>
      <c r="C12" s="19"/>
      <c r="D12" s="19"/>
      <c r="E12" s="19"/>
      <c r="F12" s="19"/>
    </row>
    <row r="13" spans="1:6" ht="12.75">
      <c r="A13" s="34" t="s">
        <v>19</v>
      </c>
      <c r="B13" s="35"/>
      <c r="C13" s="104">
        <v>35</v>
      </c>
      <c r="D13" s="36" t="s">
        <v>20</v>
      </c>
      <c r="E13" s="37"/>
      <c r="F13" s="38">
        <f>IF(C11="",F11,C11)*C13/100</f>
        <v>2148300</v>
      </c>
    </row>
    <row r="14" spans="1:6" ht="15.75">
      <c r="A14" s="18"/>
      <c r="B14" s="18"/>
      <c r="C14" s="125"/>
      <c r="D14" s="6"/>
      <c r="E14" s="6"/>
      <c r="F14" s="6"/>
    </row>
    <row r="15" spans="1:6" ht="15.75">
      <c r="A15" s="39" t="s">
        <v>21</v>
      </c>
      <c r="B15" s="22"/>
      <c r="C15" s="95"/>
      <c r="D15" s="40"/>
      <c r="E15" s="41"/>
      <c r="F15" s="42"/>
    </row>
    <row r="16" spans="1:6" ht="12.75">
      <c r="A16" s="43" t="s">
        <v>102</v>
      </c>
      <c r="B16" s="44"/>
      <c r="C16" s="45">
        <f>F13</f>
        <v>2148300</v>
      </c>
      <c r="D16" s="46"/>
      <c r="E16" s="47" t="s">
        <v>22</v>
      </c>
      <c r="F16" s="105">
        <v>3</v>
      </c>
    </row>
    <row r="17" spans="1:6" ht="12.75">
      <c r="A17" s="27" t="s">
        <v>23</v>
      </c>
      <c r="B17" s="48"/>
      <c r="C17" s="48"/>
      <c r="D17" s="48">
        <f>VLOOKUP(F13,Honorartabelle!A4:A35,1)</f>
        <v>2000000</v>
      </c>
      <c r="E17" s="145"/>
      <c r="F17" s="146">
        <f>VLOOKUP(F13,Honorartabelle!A4:B35,2)</f>
        <v>3000000</v>
      </c>
    </row>
    <row r="18" spans="1:6" ht="12.75">
      <c r="A18" s="27" t="s">
        <v>24</v>
      </c>
      <c r="B18" s="48"/>
      <c r="C18" s="48"/>
      <c r="D18" s="147">
        <f>VLOOKUP(F13,Honorartabelle!A4:L35,F16*2+1)</f>
        <v>132684</v>
      </c>
      <c r="E18" s="145" t="s">
        <v>25</v>
      </c>
      <c r="F18" s="146">
        <f>VLOOKUP(F17,Honorartabelle!A4:L35,F16*2+1)</f>
        <v>182321</v>
      </c>
    </row>
    <row r="19" spans="1:6" ht="12.75">
      <c r="A19" s="49" t="s">
        <v>26</v>
      </c>
      <c r="B19" s="50"/>
      <c r="C19" s="50"/>
      <c r="D19" s="50">
        <f>VLOOKUP(F13,Honorartabelle!A4:L35,F16*2+1+1)</f>
        <v>165483</v>
      </c>
      <c r="E19" s="50"/>
      <c r="F19" s="148">
        <f>VLOOKUP(F17,Honorartabelle!A4:L35,F16*2+1+1)</f>
        <v>227389</v>
      </c>
    </row>
    <row r="20" spans="1:6" ht="12.75">
      <c r="A20" s="51"/>
      <c r="B20" s="52" t="s">
        <v>27</v>
      </c>
      <c r="C20" s="53" t="s">
        <v>28</v>
      </c>
      <c r="D20" s="28">
        <f>(F18-D18)/(F17-D17)*(F13-D17)+D18</f>
        <v>140045.1671</v>
      </c>
      <c r="E20" s="52"/>
      <c r="F20" s="54" t="s">
        <v>97</v>
      </c>
    </row>
    <row r="21" spans="1:6" ht="12.75">
      <c r="A21" s="51"/>
      <c r="B21" s="52" t="s">
        <v>29</v>
      </c>
      <c r="C21" s="53" t="s">
        <v>28</v>
      </c>
      <c r="D21" s="28">
        <f>(F19-D19)/(F17-D17)*(F13-D17)+D19</f>
        <v>174663.6598</v>
      </c>
      <c r="E21" s="53"/>
      <c r="F21" s="54" t="s">
        <v>98</v>
      </c>
    </row>
    <row r="22" spans="1:6" ht="12.75">
      <c r="A22" s="55"/>
      <c r="B22" s="56" t="s">
        <v>11</v>
      </c>
      <c r="C22" s="56" t="s">
        <v>28</v>
      </c>
      <c r="D22" s="149">
        <f>D21-D20</f>
        <v>34618.4927</v>
      </c>
      <c r="E22" s="57"/>
      <c r="F22" s="58"/>
    </row>
    <row r="23" spans="1:6" ht="15.75">
      <c r="A23" s="5"/>
      <c r="B23" s="5"/>
      <c r="C23" s="5"/>
      <c r="D23" s="5"/>
      <c r="E23" s="5"/>
      <c r="F23" s="5"/>
    </row>
    <row r="24" spans="1:6" ht="15.75">
      <c r="A24" s="5"/>
      <c r="B24" s="5"/>
      <c r="C24" s="5"/>
      <c r="D24" s="5"/>
      <c r="E24" s="5"/>
      <c r="F24" s="5"/>
    </row>
    <row r="25" spans="1:6" ht="15.75">
      <c r="A25" s="5"/>
      <c r="B25" s="5"/>
      <c r="C25" s="5"/>
      <c r="D25" s="5"/>
      <c r="E25" s="5"/>
      <c r="F25" s="5"/>
    </row>
    <row r="26" spans="1:6" ht="15.75">
      <c r="A26" s="5"/>
      <c r="B26" s="5"/>
      <c r="C26" s="5"/>
      <c r="D26" s="5"/>
      <c r="E26" s="5"/>
      <c r="F26" s="5"/>
    </row>
    <row r="27" spans="1:6" ht="15.75">
      <c r="A27" s="5"/>
      <c r="B27" s="5"/>
      <c r="C27" s="5"/>
      <c r="D27" s="5"/>
      <c r="E27" s="5"/>
      <c r="F27" s="5"/>
    </row>
    <row r="28" spans="1:6" ht="15.75">
      <c r="A28" s="5"/>
      <c r="B28" s="5"/>
      <c r="C28" s="5"/>
      <c r="D28" s="5"/>
      <c r="E28" s="5"/>
      <c r="F28" s="5"/>
    </row>
    <row r="29" spans="1:6" ht="15.75">
      <c r="A29" s="5"/>
      <c r="B29" s="137" t="str">
        <f>IF(Honorartabelle!B39="","",Honorartabelle!B39)</f>
        <v>1. Grundlagenermittlung</v>
      </c>
      <c r="C29" s="5"/>
      <c r="D29" s="5"/>
      <c r="E29" s="5"/>
      <c r="F29" s="187">
        <f>IF('Kalkulationsblatt Hoai 2013'!D25=1,'Kalkulationsblatt Hoai 2013'!G27,"")</f>
        <v>4201.355012999999</v>
      </c>
    </row>
    <row r="30" spans="1:6" ht="15.75">
      <c r="A30" s="5"/>
      <c r="B30" s="136" t="str">
        <f>IF(Honorartabelle!B40="","",Honorartabelle!B40)</f>
        <v>   Klären der Aufgabenstellung</v>
      </c>
      <c r="C30" s="5"/>
      <c r="D30" s="5"/>
      <c r="E30" s="5"/>
      <c r="F30" s="188"/>
    </row>
    <row r="31" spans="1:6" ht="15.75">
      <c r="A31" s="5"/>
      <c r="B31" s="136">
        <f>IF(Honorartabelle!B41="","",Honorartabelle!B41)</f>
      </c>
      <c r="C31" s="5"/>
      <c r="D31" s="5"/>
      <c r="E31" s="5"/>
      <c r="F31" s="188"/>
    </row>
    <row r="32" spans="1:6" ht="15.75">
      <c r="A32" s="5"/>
      <c r="B32" s="136" t="str">
        <f>IF(Honorartabelle!B42="","",Honorartabelle!B42)</f>
        <v>2. Vorplanung (Projekt- u. Planungvorbereitung)</v>
      </c>
      <c r="C32" s="5"/>
      <c r="D32" s="5"/>
      <c r="E32" s="5"/>
      <c r="F32" s="187">
        <f>IF('Kalkulationsblatt Hoai 2013'!D28=1,'Kalkulationsblatt Hoai 2013'!G30,"")</f>
        <v>14004.51671</v>
      </c>
    </row>
    <row r="33" spans="1:6" ht="15.75">
      <c r="A33" s="5"/>
      <c r="B33" s="136" t="str">
        <f>IF(Honorartabelle!B43="","",Honorartabelle!B43)</f>
        <v>   Erarbeiten des statisch - konstruktiven</v>
      </c>
      <c r="C33" s="5"/>
      <c r="D33" s="5"/>
      <c r="E33" s="5"/>
      <c r="F33" s="188"/>
    </row>
    <row r="34" spans="1:6" ht="15.75">
      <c r="A34" s="5"/>
      <c r="B34" s="136" t="str">
        <f>IF(Honorartabelle!B44="","",Honorartabelle!B44)</f>
        <v>   Konzepts des Tragwerks</v>
      </c>
      <c r="C34" s="5"/>
      <c r="D34" s="5"/>
      <c r="E34" s="5"/>
      <c r="F34" s="188"/>
    </row>
    <row r="35" spans="1:6" ht="15.75">
      <c r="A35" s="5"/>
      <c r="B35" s="136">
        <f>IF(Honorartabelle!B45="","",Honorartabelle!B45)</f>
      </c>
      <c r="C35" s="5"/>
      <c r="D35" s="5"/>
      <c r="E35" s="5"/>
      <c r="F35" s="188"/>
    </row>
    <row r="36" spans="1:6" ht="15.75">
      <c r="A36" s="5"/>
      <c r="B36" s="136" t="str">
        <f>IF(Honorartabelle!B46="","",Honorartabelle!B46)</f>
        <v>3. Entwurfsplanung (System- u. Integrationsplanung)</v>
      </c>
      <c r="C36" s="5"/>
      <c r="D36" s="5"/>
      <c r="E36" s="5"/>
      <c r="F36" s="187">
        <f>IF('Kalkulationsblatt Hoai 2013'!D31=1,'Kalkulationsblatt Hoai 2013'!G33,"")</f>
      </c>
    </row>
    <row r="37" spans="1:6" ht="15.75">
      <c r="A37" s="5"/>
      <c r="B37" s="136" t="str">
        <f>IF(Honorartabelle!B47="","",Honorartabelle!B47)</f>
        <v>   Erarbeiten der Tragwerkslösung mit</v>
      </c>
      <c r="C37" s="5"/>
      <c r="D37" s="5"/>
      <c r="E37" s="5"/>
      <c r="F37" s="188"/>
    </row>
    <row r="38" spans="1:6" ht="15.75">
      <c r="A38" s="5"/>
      <c r="B38" s="136" t="str">
        <f>IF(Honorartabelle!B48="","",Honorartabelle!B48)</f>
        <v>   überschlägiger statischer Berechnung</v>
      </c>
      <c r="C38" s="5"/>
      <c r="D38" s="5"/>
      <c r="E38" s="5"/>
      <c r="F38" s="188"/>
    </row>
    <row r="39" spans="1:6" ht="15.75">
      <c r="A39" s="5"/>
      <c r="B39" s="136">
        <f>IF(Honorartabelle!B49="","",Honorartabelle!B49)</f>
      </c>
      <c r="C39" s="5"/>
      <c r="D39" s="5"/>
      <c r="E39" s="5"/>
      <c r="F39" s="188"/>
    </row>
    <row r="40" spans="1:6" ht="15.75">
      <c r="A40" s="5"/>
      <c r="B40" s="136" t="str">
        <f>IF(Honorartabelle!B50="","",Honorartabelle!B50)</f>
        <v>4. Genehmigungsplanung</v>
      </c>
      <c r="C40" s="5"/>
      <c r="D40" s="5"/>
      <c r="E40" s="5"/>
      <c r="F40" s="187">
        <f>IF('Kalkulationsblatt Hoai 2013'!D34=1,'Kalkulationsblatt Hoai 2013'!G36,"")</f>
      </c>
    </row>
    <row r="41" spans="1:6" ht="15.75">
      <c r="A41" s="5"/>
      <c r="B41" s="136" t="str">
        <f>IF(Honorartabelle!B51="","",Honorartabelle!B51)</f>
        <v>   Anfertigen und Zusammenstellen der statischen</v>
      </c>
      <c r="C41" s="5"/>
      <c r="D41" s="5"/>
      <c r="E41" s="5"/>
      <c r="F41" s="188"/>
    </row>
    <row r="42" spans="1:6" ht="15.75">
      <c r="A42" s="5"/>
      <c r="B42" s="136" t="str">
        <f>IF(Honorartabelle!B52="","",Honorartabelle!B52)</f>
        <v>   Berechnung mit Positionsplänen für die Prüfung</v>
      </c>
      <c r="C42" s="5"/>
      <c r="D42" s="5"/>
      <c r="E42" s="5"/>
      <c r="F42" s="188"/>
    </row>
    <row r="43" spans="1:6" ht="15.75">
      <c r="A43" s="5"/>
      <c r="B43" s="136">
        <f>IF(Honorartabelle!B53="","",Honorartabelle!B53)</f>
      </c>
      <c r="C43" s="5"/>
      <c r="D43" s="5"/>
      <c r="E43" s="5"/>
      <c r="F43" s="188"/>
    </row>
    <row r="44" spans="1:6" ht="15.75">
      <c r="A44" s="5"/>
      <c r="B44" s="136" t="str">
        <f>IF(Honorartabelle!B54="","",Honorartabelle!B54)</f>
        <v>5. Ausführungsplanung</v>
      </c>
      <c r="C44" s="5"/>
      <c r="D44" s="5"/>
      <c r="E44" s="5"/>
      <c r="F44" s="187">
        <f>IF('Kalkulationsblatt Hoai 2013'!D37=1,'Kalkulationsblatt Hoai 2013'!G39,"")</f>
      </c>
    </row>
    <row r="45" spans="1:6" ht="15.75">
      <c r="A45" s="5"/>
      <c r="B45" s="136" t="str">
        <f>IF(Honorartabelle!B55="","",Honorartabelle!B55)</f>
        <v>   Anfertigen der Tragwerksausführungs-</v>
      </c>
      <c r="C45" s="5"/>
      <c r="D45" s="5"/>
      <c r="E45" s="5"/>
      <c r="F45" s="188"/>
    </row>
    <row r="46" spans="1:6" ht="15.75">
      <c r="A46" s="5"/>
      <c r="B46" s="136" t="str">
        <f>IF(Honorartabelle!B56="","",Honorartabelle!B56)</f>
        <v>   zeichnungen</v>
      </c>
      <c r="C46" s="5"/>
      <c r="D46" s="5"/>
      <c r="E46" s="5"/>
      <c r="F46" s="188"/>
    </row>
    <row r="47" spans="1:6" ht="15.75">
      <c r="A47" s="5"/>
      <c r="B47" s="136">
        <f>IF(Honorartabelle!B57="","",Honorartabelle!B57)</f>
      </c>
      <c r="C47" s="5"/>
      <c r="D47" s="5"/>
      <c r="E47" s="5"/>
      <c r="F47" s="188"/>
    </row>
    <row r="48" spans="1:6" ht="15.75">
      <c r="A48" s="5"/>
      <c r="B48" s="136" t="str">
        <f>IF(Honorartabelle!B58="","",Honorartabelle!B58)</f>
        <v>6. Vorbereitung der Vergabe</v>
      </c>
      <c r="C48" s="5"/>
      <c r="D48" s="5"/>
      <c r="E48" s="5"/>
      <c r="F48" s="187">
        <f>IF('Kalkulationsblatt Hoai 2013'!D40=1,'Kalkulationsblatt Hoai 2013'!G42,"")</f>
      </c>
    </row>
    <row r="49" spans="1:6" ht="15.75">
      <c r="A49" s="5"/>
      <c r="B49" s="136" t="str">
        <f>IF(Honorartabelle!B59="","",Honorartabelle!B59)</f>
        <v>   Beitrag zur Mengenermittlung</v>
      </c>
      <c r="C49" s="5"/>
      <c r="D49" s="5"/>
      <c r="E49" s="5"/>
      <c r="F49" s="5"/>
    </row>
    <row r="50" spans="1:6" ht="15.75">
      <c r="A50" s="5"/>
      <c r="B50" s="136" t="str">
        <f>IF(Honorartabelle!B60="","",Honorartabelle!B60)</f>
        <v>   und zum Leistungsverzeichnis</v>
      </c>
      <c r="C50" s="5"/>
      <c r="D50" s="5"/>
      <c r="E50" s="5"/>
      <c r="F50" s="5"/>
    </row>
    <row r="51" spans="1:6" ht="15.75">
      <c r="A51" s="5"/>
      <c r="B51" s="5"/>
      <c r="C51" s="5"/>
      <c r="D51" s="5"/>
      <c r="E51" s="5"/>
      <c r="F51" s="5"/>
    </row>
    <row r="52" spans="1:6" ht="15.75">
      <c r="A52" s="5"/>
      <c r="B52" s="86"/>
      <c r="C52" s="86"/>
      <c r="D52" s="86"/>
      <c r="E52" s="86"/>
      <c r="F52" s="86"/>
    </row>
    <row r="53" spans="1:6" ht="15.75">
      <c r="A53" s="5"/>
      <c r="B53" s="85" t="s">
        <v>67</v>
      </c>
      <c r="C53" s="85"/>
      <c r="D53" s="99">
        <f>'Kalkulationsblatt Hoai 2013'!F16</f>
        <v>3</v>
      </c>
      <c r="E53" s="94">
        <v>2013</v>
      </c>
      <c r="F53" s="85" t="s">
        <v>100</v>
      </c>
    </row>
    <row r="54" spans="1:6" ht="15.75">
      <c r="A54" s="15"/>
      <c r="B54" s="89" t="s">
        <v>68</v>
      </c>
      <c r="C54" s="89"/>
      <c r="D54" s="186">
        <f>'Kalkulationsblatt Hoai 2013'!F13</f>
        <v>2148300</v>
      </c>
      <c r="E54" s="90"/>
      <c r="F54" s="91">
        <f>SUM(F29:F51)</f>
        <v>18205.871723</v>
      </c>
    </row>
    <row r="55" spans="1:6" ht="15.75">
      <c r="A55" s="15"/>
      <c r="B55" s="92" t="s">
        <v>69</v>
      </c>
      <c r="C55" s="107"/>
      <c r="D55" s="206"/>
      <c r="E55" s="207"/>
      <c r="F55" s="208"/>
    </row>
    <row r="56" spans="1:6" ht="15.75">
      <c r="A56" s="15"/>
      <c r="B56" s="92"/>
      <c r="C56" s="92"/>
      <c r="D56" s="185"/>
      <c r="E56" s="92" t="s">
        <v>70</v>
      </c>
      <c r="F56" s="11">
        <f>SUM(F54:F55)</f>
        <v>18205.871723</v>
      </c>
    </row>
    <row r="57" spans="1:6" ht="15.75">
      <c r="A57" s="5"/>
      <c r="B57" s="92" t="s">
        <v>71</v>
      </c>
      <c r="C57" s="8"/>
      <c r="D57" s="106">
        <v>20</v>
      </c>
      <c r="E57" s="93" t="s">
        <v>72</v>
      </c>
      <c r="F57" s="11">
        <f>F54*D57/100</f>
        <v>3641.1743446</v>
      </c>
    </row>
    <row r="58" spans="1:6" ht="15.75">
      <c r="A58" s="5"/>
      <c r="B58" s="89"/>
      <c r="C58" s="90"/>
      <c r="D58" s="89"/>
      <c r="E58" s="89" t="s">
        <v>70</v>
      </c>
      <c r="F58" s="91">
        <f>F56+F57</f>
        <v>21847.0460676</v>
      </c>
    </row>
    <row r="59" spans="1:6" ht="15.75">
      <c r="A59" s="5"/>
      <c r="B59" s="92" t="s">
        <v>73</v>
      </c>
      <c r="C59" s="8"/>
      <c r="D59" s="106">
        <v>3</v>
      </c>
      <c r="E59" s="92" t="s">
        <v>72</v>
      </c>
      <c r="F59" s="11">
        <f>F58*D59/100</f>
        <v>655.411382028</v>
      </c>
    </row>
    <row r="60" spans="1:6" ht="15.75">
      <c r="A60" s="5"/>
      <c r="B60" s="89"/>
      <c r="C60" s="90"/>
      <c r="D60" s="89"/>
      <c r="E60" s="89" t="s">
        <v>70</v>
      </c>
      <c r="F60" s="91">
        <f>F59+F58</f>
        <v>22502.457449628</v>
      </c>
    </row>
    <row r="61" spans="1:6" ht="15.75">
      <c r="A61" s="5"/>
      <c r="B61" s="183" t="s">
        <v>74</v>
      </c>
      <c r="C61" s="184"/>
      <c r="D61" s="203">
        <v>-15</v>
      </c>
      <c r="E61" s="183" t="s">
        <v>72</v>
      </c>
      <c r="F61" s="217">
        <f>F60*D61/100</f>
        <v>-3375.3686174442</v>
      </c>
    </row>
    <row r="62" spans="1:6" ht="15.75">
      <c r="A62" s="5"/>
      <c r="B62" s="89"/>
      <c r="C62" s="90"/>
      <c r="D62" s="89"/>
      <c r="E62" s="89" t="s">
        <v>70</v>
      </c>
      <c r="F62" s="91">
        <f>F61+F60</f>
        <v>19127.0888321838</v>
      </c>
    </row>
    <row r="63" spans="1:6" ht="15.75">
      <c r="A63" s="5"/>
      <c r="B63" s="183" t="s">
        <v>75</v>
      </c>
      <c r="C63" s="184"/>
      <c r="D63" s="183"/>
      <c r="E63" s="183"/>
      <c r="F63" s="202"/>
    </row>
    <row r="64" spans="1:6" ht="16.5" thickBot="1">
      <c r="A64" s="5"/>
      <c r="B64" s="191" t="s">
        <v>76</v>
      </c>
      <c r="C64" s="192"/>
      <c r="D64" s="191"/>
      <c r="E64" s="191"/>
      <c r="F64" s="193">
        <f>F62+F63</f>
        <v>19127.0888321838</v>
      </c>
    </row>
    <row r="65" spans="1:6" ht="16.5" thickTop="1">
      <c r="A65" s="5"/>
      <c r="B65" s="85" t="s">
        <v>77</v>
      </c>
      <c r="C65" s="85"/>
      <c r="D65" s="108">
        <v>19</v>
      </c>
      <c r="E65" s="85" t="s">
        <v>72</v>
      </c>
      <c r="F65" s="9">
        <f>F64*D65/100</f>
        <v>3634.146878114922</v>
      </c>
    </row>
    <row r="66" spans="1:6" ht="16.5" thickBot="1">
      <c r="A66" s="5"/>
      <c r="B66" s="189" t="s">
        <v>78</v>
      </c>
      <c r="C66" s="189"/>
      <c r="D66" s="189"/>
      <c r="E66" s="189"/>
      <c r="F66" s="190">
        <f>F65+F64</f>
        <v>22761.235710298723</v>
      </c>
    </row>
    <row r="67" spans="1:6" ht="16.5" thickTop="1">
      <c r="A67" s="5"/>
      <c r="B67" s="85"/>
      <c r="C67" s="5"/>
      <c r="D67" s="5"/>
      <c r="E67" s="5"/>
      <c r="F67" s="5"/>
    </row>
    <row r="68" spans="1:6" ht="15.75">
      <c r="A68" s="15"/>
      <c r="B68" s="85" t="s">
        <v>99</v>
      </c>
      <c r="C68" s="85"/>
      <c r="D68" s="85"/>
      <c r="E68" s="85"/>
      <c r="F68" s="85"/>
    </row>
    <row r="69" spans="1:6" ht="15.75">
      <c r="A69" s="15"/>
      <c r="B69" s="85"/>
      <c r="C69" s="85"/>
      <c r="D69" s="85"/>
      <c r="E69" s="85"/>
      <c r="F69" s="85"/>
    </row>
    <row r="70" spans="1:6" ht="15.75">
      <c r="A70" s="5"/>
      <c r="B70" s="116" t="s">
        <v>79</v>
      </c>
      <c r="C70" s="5"/>
      <c r="D70" s="5"/>
      <c r="E70" s="121">
        <v>70</v>
      </c>
      <c r="F70" s="85" t="s">
        <v>80</v>
      </c>
    </row>
    <row r="71" spans="1:6" ht="15.75">
      <c r="A71" s="5"/>
      <c r="B71" s="194" t="s">
        <v>81</v>
      </c>
      <c r="C71" s="4"/>
      <c r="D71" s="4"/>
      <c r="E71" s="4"/>
      <c r="F71" s="97"/>
    </row>
    <row r="72" spans="1:6" ht="15.75">
      <c r="A72" s="5"/>
      <c r="B72" s="194" t="s">
        <v>82</v>
      </c>
      <c r="C72" s="4"/>
      <c r="D72" s="4"/>
      <c r="E72" s="4"/>
      <c r="F72" s="4"/>
    </row>
    <row r="73" spans="1:6" ht="15.75">
      <c r="A73" s="5"/>
      <c r="B73" s="194" t="s">
        <v>83</v>
      </c>
      <c r="C73" s="4"/>
      <c r="D73" s="116"/>
      <c r="E73" s="4"/>
      <c r="F73" s="4"/>
    </row>
    <row r="74" spans="1:6" ht="15.75">
      <c r="A74" s="5"/>
      <c r="B74" s="5"/>
      <c r="C74" s="5"/>
      <c r="D74" s="5"/>
      <c r="E74" s="5"/>
      <c r="F74" s="5"/>
    </row>
    <row r="75" spans="1:6" ht="15.75">
      <c r="A75" s="5"/>
      <c r="B75" s="116" t="s">
        <v>84</v>
      </c>
      <c r="C75" s="5"/>
      <c r="D75" s="5"/>
      <c r="E75" s="121">
        <v>1</v>
      </c>
      <c r="F75" s="85" t="s">
        <v>85</v>
      </c>
    </row>
    <row r="76" spans="1:6" ht="15.75">
      <c r="A76" s="15"/>
      <c r="B76" s="5"/>
      <c r="C76" s="5"/>
      <c r="D76" s="5"/>
      <c r="E76" s="5"/>
      <c r="F76" s="5"/>
    </row>
  </sheetData>
  <sheetProtection/>
  <printOptions/>
  <pageMargins left="0.25" right="0.25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6">
      <selection activeCell="F22" sqref="A1:F22"/>
    </sheetView>
  </sheetViews>
  <sheetFormatPr defaultColWidth="10.00390625" defaultRowHeight="13.5" customHeight="1"/>
  <cols>
    <col min="1" max="1" width="21.421875" style="15" customWidth="1"/>
    <col min="2" max="2" width="22.140625" style="5" customWidth="1"/>
    <col min="3" max="3" width="13.140625" style="5" customWidth="1"/>
    <col min="4" max="4" width="14.8515625" style="5" customWidth="1"/>
    <col min="5" max="5" width="11.00390625" style="5" customWidth="1"/>
    <col min="6" max="6" width="18.140625" style="5" customWidth="1"/>
    <col min="7" max="7" width="23.00390625" style="5" customWidth="1"/>
    <col min="8" max="8" width="10.00390625" style="5" customWidth="1"/>
    <col min="9" max="9" width="0" style="5" hidden="1" customWidth="1"/>
    <col min="10" max="16384" width="10.00390625" style="5" customWidth="1"/>
  </cols>
  <sheetData>
    <row r="1" spans="1:6" ht="13.5" customHeight="1" thickBot="1">
      <c r="A1" s="109" t="s">
        <v>0</v>
      </c>
      <c r="B1" s="110" t="s">
        <v>1</v>
      </c>
      <c r="C1" s="17"/>
      <c r="D1" s="124" t="str">
        <f>Honorartabelle!C1</f>
        <v>2013</v>
      </c>
      <c r="E1" s="17"/>
      <c r="F1" s="84" t="s">
        <v>2</v>
      </c>
    </row>
    <row r="2" spans="1:6" ht="13.5" customHeight="1">
      <c r="A2" s="18"/>
      <c r="B2" s="132"/>
      <c r="C2" s="19"/>
      <c r="D2" s="19"/>
      <c r="E2" s="19"/>
      <c r="F2" s="19"/>
    </row>
    <row r="3" spans="1:6" ht="13.5" customHeight="1">
      <c r="A3" s="20" t="s">
        <v>86</v>
      </c>
      <c r="B3" s="117" t="s">
        <v>91</v>
      </c>
      <c r="C3" s="119"/>
      <c r="D3" s="119"/>
      <c r="E3" s="119"/>
      <c r="F3" s="119"/>
    </row>
    <row r="4" spans="1:6" ht="13.5" customHeight="1">
      <c r="A4" s="20" t="s">
        <v>87</v>
      </c>
      <c r="B4" s="118">
        <v>42264</v>
      </c>
      <c r="C4" s="120"/>
      <c r="D4" s="120"/>
      <c r="E4" s="119"/>
      <c r="F4" s="120"/>
    </row>
    <row r="5" spans="1:6" ht="13.5" customHeight="1">
      <c r="A5" s="18"/>
      <c r="B5" s="19"/>
      <c r="C5" s="19"/>
      <c r="D5" s="19"/>
      <c r="E5" s="19"/>
      <c r="F5" s="19"/>
    </row>
    <row r="6" spans="1:6" ht="13.5" customHeight="1">
      <c r="A6" s="21" t="s">
        <v>16</v>
      </c>
      <c r="B6" s="22"/>
      <c r="C6" s="23"/>
      <c r="D6" s="24"/>
      <c r="E6" s="25" t="s">
        <v>17</v>
      </c>
      <c r="F6" s="26"/>
    </row>
    <row r="7" spans="1:6" ht="13.5" customHeight="1">
      <c r="A7" s="114"/>
      <c r="B7" s="28"/>
      <c r="C7" s="29"/>
      <c r="D7" s="133"/>
      <c r="E7" s="211"/>
      <c r="F7" s="212"/>
    </row>
    <row r="8" spans="1:6" ht="13.5" customHeight="1">
      <c r="A8" s="82" t="s">
        <v>92</v>
      </c>
      <c r="B8" s="19"/>
      <c r="C8" s="80">
        <v>4092</v>
      </c>
      <c r="D8" s="210" t="s">
        <v>94</v>
      </c>
      <c r="E8" s="213"/>
      <c r="F8" s="214"/>
    </row>
    <row r="9" spans="1:6" ht="13.5" customHeight="1">
      <c r="A9" s="82" t="s">
        <v>93</v>
      </c>
      <c r="B9" s="19"/>
      <c r="C9" s="81">
        <v>1500</v>
      </c>
      <c r="D9" s="210" t="s">
        <v>95</v>
      </c>
      <c r="E9" s="213"/>
      <c r="F9" s="214"/>
    </row>
    <row r="10" spans="1:6" ht="13.5" customHeight="1">
      <c r="A10" s="30"/>
      <c r="B10" s="19"/>
      <c r="C10" s="31"/>
      <c r="D10" s="210" t="s">
        <v>96</v>
      </c>
      <c r="E10" s="213"/>
      <c r="F10" s="214"/>
    </row>
    <row r="11" spans="1:6" ht="13.5" customHeight="1">
      <c r="A11" s="32" t="s">
        <v>18</v>
      </c>
      <c r="B11" s="33"/>
      <c r="C11" s="1">
        <f>IF(C8*C9=0,"",C8*C9)</f>
        <v>6138000</v>
      </c>
      <c r="D11" s="215"/>
      <c r="E11" s="216"/>
      <c r="F11" s="83">
        <f>C11</f>
        <v>6138000</v>
      </c>
    </row>
    <row r="12" spans="1:6" ht="13.5" customHeight="1">
      <c r="A12" s="18"/>
      <c r="B12" s="19"/>
      <c r="C12" s="19"/>
      <c r="D12" s="19"/>
      <c r="E12" s="19"/>
      <c r="F12" s="19"/>
    </row>
    <row r="13" spans="1:6" ht="13.5" customHeight="1">
      <c r="A13" s="34" t="s">
        <v>19</v>
      </c>
      <c r="B13" s="35"/>
      <c r="C13" s="104">
        <v>35</v>
      </c>
      <c r="D13" s="36" t="s">
        <v>20</v>
      </c>
      <c r="E13" s="37"/>
      <c r="F13" s="38">
        <f>IF(C11="",F11,C11)*C13/100</f>
        <v>2148300</v>
      </c>
    </row>
    <row r="14" spans="1:6" ht="13.5" customHeight="1">
      <c r="A14" s="18"/>
      <c r="B14" s="18"/>
      <c r="C14" s="125"/>
      <c r="D14" s="6"/>
      <c r="E14" s="6"/>
      <c r="F14" s="6"/>
    </row>
    <row r="15" spans="1:6" ht="13.5" customHeight="1">
      <c r="A15" s="39" t="s">
        <v>21</v>
      </c>
      <c r="B15" s="22"/>
      <c r="C15" s="95"/>
      <c r="D15" s="40"/>
      <c r="E15" s="41"/>
      <c r="F15" s="42"/>
    </row>
    <row r="16" spans="1:6" ht="13.5" customHeight="1">
      <c r="A16" s="43" t="s">
        <v>19</v>
      </c>
      <c r="B16" s="44"/>
      <c r="C16" s="45">
        <f>F13</f>
        <v>2148300</v>
      </c>
      <c r="D16" s="46"/>
      <c r="E16" s="47" t="s">
        <v>22</v>
      </c>
      <c r="F16" s="105">
        <v>3</v>
      </c>
    </row>
    <row r="17" spans="1:6" ht="13.5" customHeight="1">
      <c r="A17" s="27" t="s">
        <v>23</v>
      </c>
      <c r="B17" s="48"/>
      <c r="C17" s="48"/>
      <c r="D17" s="48">
        <f>VLOOKUP(F13,Honorartabelle!A4:A35,1)</f>
        <v>2000000</v>
      </c>
      <c r="E17" s="145"/>
      <c r="F17" s="146">
        <f>VLOOKUP(F13,Honorartabelle!A4:B35,2)</f>
        <v>3000000</v>
      </c>
    </row>
    <row r="18" spans="1:6" ht="13.5" customHeight="1">
      <c r="A18" s="27" t="s">
        <v>24</v>
      </c>
      <c r="B18" s="48"/>
      <c r="C18" s="48"/>
      <c r="D18" s="147">
        <f>VLOOKUP(F13,Honorartabelle!A4:L35,F16*2+1)</f>
        <v>132684</v>
      </c>
      <c r="E18" s="145" t="s">
        <v>25</v>
      </c>
      <c r="F18" s="146">
        <f>VLOOKUP(F17,Honorartabelle!A4:L35,F16*2+1)</f>
        <v>182321</v>
      </c>
    </row>
    <row r="19" spans="1:6" ht="13.5" customHeight="1">
      <c r="A19" s="49" t="s">
        <v>26</v>
      </c>
      <c r="B19" s="50"/>
      <c r="C19" s="50"/>
      <c r="D19" s="50">
        <f>VLOOKUP(F13,Honorartabelle!A4:L35,F16*2+1+1)</f>
        <v>165483</v>
      </c>
      <c r="E19" s="50"/>
      <c r="F19" s="148">
        <f>VLOOKUP(F17,Honorartabelle!A4:L35,F16*2+1+1)</f>
        <v>227389</v>
      </c>
    </row>
    <row r="20" spans="1:6" ht="13.5" customHeight="1">
      <c r="A20" s="51"/>
      <c r="B20" s="52" t="s">
        <v>27</v>
      </c>
      <c r="C20" s="53" t="s">
        <v>28</v>
      </c>
      <c r="D20" s="28">
        <f>(F18-D18)/(F17-D17)*(F13-D17)+D18</f>
        <v>140045.1671</v>
      </c>
      <c r="E20" s="52"/>
      <c r="F20" s="54" t="s">
        <v>97</v>
      </c>
    </row>
    <row r="21" spans="1:6" ht="13.5" customHeight="1">
      <c r="A21" s="51"/>
      <c r="B21" s="52" t="s">
        <v>29</v>
      </c>
      <c r="C21" s="53" t="s">
        <v>28</v>
      </c>
      <c r="D21" s="28">
        <f>(F19-D19)/(F17-D17)*(F13-D17)+D19</f>
        <v>174663.6598</v>
      </c>
      <c r="E21" s="53"/>
      <c r="F21" s="54" t="s">
        <v>98</v>
      </c>
    </row>
    <row r="22" spans="1:6" ht="13.5" customHeight="1">
      <c r="A22" s="55"/>
      <c r="B22" s="56" t="s">
        <v>11</v>
      </c>
      <c r="C22" s="56" t="s">
        <v>28</v>
      </c>
      <c r="D22" s="149">
        <f>D21-D20</f>
        <v>34618.4927</v>
      </c>
      <c r="E22" s="57"/>
      <c r="F22" s="58"/>
    </row>
    <row r="23" spans="1:6" ht="13.5" customHeight="1">
      <c r="A23" s="59"/>
      <c r="B23" s="6"/>
      <c r="C23" s="6"/>
      <c r="D23" s="6"/>
      <c r="E23" s="6"/>
      <c r="F23" s="6"/>
    </row>
    <row r="24" spans="1:7" ht="13.5" customHeight="1">
      <c r="A24" s="60" t="s">
        <v>30</v>
      </c>
      <c r="B24" s="61"/>
      <c r="C24" s="61"/>
      <c r="D24" s="61"/>
      <c r="E24" s="61"/>
      <c r="F24" s="62"/>
      <c r="G24" s="88" t="s">
        <v>31</v>
      </c>
    </row>
    <row r="25" spans="1:7" ht="13.5" customHeight="1">
      <c r="A25" s="98" t="str">
        <f>Honorartabelle!B39</f>
        <v>1. Grundlagenermittlung</v>
      </c>
      <c r="B25" s="63"/>
      <c r="C25" s="151">
        <f>Honorartabelle!G39/100</f>
        <v>0.03</v>
      </c>
      <c r="D25" s="166">
        <v>1</v>
      </c>
      <c r="E25" s="63"/>
      <c r="F25" s="152" t="s">
        <v>32</v>
      </c>
      <c r="G25" s="96" t="s">
        <v>89</v>
      </c>
    </row>
    <row r="26" spans="1:7" ht="13.5" customHeight="1">
      <c r="A26" s="150"/>
      <c r="B26" s="63" t="s">
        <v>33</v>
      </c>
      <c r="C26" s="63"/>
      <c r="D26" s="166">
        <v>0</v>
      </c>
      <c r="E26" s="63"/>
      <c r="F26" s="134">
        <v>0.5</v>
      </c>
      <c r="G26" s="218" t="s">
        <v>88</v>
      </c>
    </row>
    <row r="27" spans="1:7" ht="13.5" customHeight="1">
      <c r="A27" s="153"/>
      <c r="B27" s="154"/>
      <c r="C27" s="154"/>
      <c r="D27" s="155">
        <f>IF(AND(D25=1,D26=0),$D$20*C25,0)</f>
        <v>4201.355012999999</v>
      </c>
      <c r="E27" s="155">
        <f>IF(AND(D25=1,D26=1),$D$21*C25,0)</f>
        <v>0</v>
      </c>
      <c r="F27" s="156">
        <f>IF(AND(D25&lt;&gt;0,D26=2),($D$20+$D$22*F26)*C25,0)</f>
        <v>0</v>
      </c>
      <c r="G27" s="168">
        <f>SUM(D27:F27)*(1-$C$48/100)</f>
        <v>4201.355012999999</v>
      </c>
    </row>
    <row r="28" spans="1:7" ht="13.5" customHeight="1">
      <c r="A28" s="98" t="str">
        <f>Honorartabelle!B42</f>
        <v>2. Vorplanung (Projekt- u. Planungvorbereitung)</v>
      </c>
      <c r="B28" s="63"/>
      <c r="C28" s="151">
        <f>Honorartabelle!G42/100</f>
        <v>0.1</v>
      </c>
      <c r="D28" s="166">
        <v>1</v>
      </c>
      <c r="E28" s="63"/>
      <c r="F28" s="152" t="s">
        <v>32</v>
      </c>
      <c r="G28" s="87"/>
    </row>
    <row r="29" spans="1:7" ht="13.5" customHeight="1">
      <c r="A29" s="150"/>
      <c r="B29" s="63" t="s">
        <v>33</v>
      </c>
      <c r="C29" s="63"/>
      <c r="D29" s="166">
        <v>0</v>
      </c>
      <c r="E29" s="63"/>
      <c r="F29" s="167">
        <v>0.5</v>
      </c>
      <c r="G29" s="87"/>
    </row>
    <row r="30" spans="1:7" ht="13.5" customHeight="1">
      <c r="A30" s="153"/>
      <c r="B30" s="154"/>
      <c r="C30" s="154"/>
      <c r="D30" s="155">
        <f>IF(AND(D28=1,D29=0),$D$20*C28,0)</f>
        <v>14004.51671</v>
      </c>
      <c r="E30" s="155">
        <f>IF(AND(D28=1,D29=1),$D$21*C28,0)</f>
        <v>0</v>
      </c>
      <c r="F30" s="156">
        <f>IF(AND(D28&lt;&gt;0,D29=2),($D$20+$D$22*F29)*C28,0)</f>
        <v>0</v>
      </c>
      <c r="G30" s="168">
        <f>SUM(D30:F30)*(1-$C$48/100)</f>
        <v>14004.51671</v>
      </c>
    </row>
    <row r="31" spans="1:7" ht="13.5" customHeight="1">
      <c r="A31" s="98" t="str">
        <f>Honorartabelle!B46</f>
        <v>3. Entwurfsplanung (System- u. Integrationsplanung)</v>
      </c>
      <c r="B31" s="63"/>
      <c r="C31" s="151">
        <f>Honorartabelle!G46/100</f>
        <v>0.12</v>
      </c>
      <c r="D31" s="165">
        <v>0</v>
      </c>
      <c r="E31" s="63"/>
      <c r="F31" s="152" t="s">
        <v>32</v>
      </c>
      <c r="G31" s="87"/>
    </row>
    <row r="32" spans="1:7" ht="13.5" customHeight="1">
      <c r="A32" s="150"/>
      <c r="B32" s="63" t="s">
        <v>33</v>
      </c>
      <c r="C32" s="63"/>
      <c r="D32" s="166">
        <v>0</v>
      </c>
      <c r="E32" s="63"/>
      <c r="F32" s="134">
        <v>0.5</v>
      </c>
      <c r="G32" s="87"/>
    </row>
    <row r="33" spans="1:7" ht="13.5" customHeight="1">
      <c r="A33" s="153"/>
      <c r="B33" s="154"/>
      <c r="C33" s="154"/>
      <c r="D33" s="157">
        <f>IF(AND(D31=1,D32=0),$D$20*C31,0)</f>
        <v>0</v>
      </c>
      <c r="E33" s="155">
        <f>IF(AND(D31=1,D32=1),$D$21*C31,0)</f>
        <v>0</v>
      </c>
      <c r="F33" s="158">
        <f>IF(AND(D31&lt;&gt;0,D32=2),($D$20+$D$22*F32)*C31,0)</f>
        <v>0</v>
      </c>
      <c r="G33" s="168">
        <f>SUM(D33:F33)*(1-$C$48/100)</f>
        <v>0</v>
      </c>
    </row>
    <row r="34" spans="1:7" ht="13.5" customHeight="1">
      <c r="A34" s="98" t="str">
        <f>Honorartabelle!B50</f>
        <v>4. Genehmigungsplanung</v>
      </c>
      <c r="B34" s="63"/>
      <c r="C34" s="151">
        <f>Honorartabelle!G50/100</f>
        <v>0.3</v>
      </c>
      <c r="D34" s="165">
        <v>0</v>
      </c>
      <c r="E34" s="63"/>
      <c r="F34" s="152" t="s">
        <v>32</v>
      </c>
      <c r="G34" s="87"/>
    </row>
    <row r="35" spans="1:7" ht="13.5" customHeight="1">
      <c r="A35" s="150"/>
      <c r="B35" s="63" t="s">
        <v>33</v>
      </c>
      <c r="C35" s="63"/>
      <c r="D35" s="165">
        <v>2</v>
      </c>
      <c r="E35" s="63"/>
      <c r="F35" s="134">
        <v>0.5</v>
      </c>
      <c r="G35" s="87"/>
    </row>
    <row r="36" spans="1:7" ht="13.5" customHeight="1">
      <c r="A36" s="153"/>
      <c r="B36" s="154"/>
      <c r="C36" s="154"/>
      <c r="D36" s="157">
        <f>IF(AND(D34=1,D35=0),$D$20*C34,0)</f>
        <v>0</v>
      </c>
      <c r="E36" s="155">
        <f>IF(AND(D34=1,D35=1),$D$21*C34,0)</f>
        <v>0</v>
      </c>
      <c r="F36" s="156">
        <f>IF(AND(D34&lt;&gt;0,D35=2),($D$20+$D$22*F35)*C34,0)</f>
        <v>0</v>
      </c>
      <c r="G36" s="168">
        <f>SUM(D36:F36)*(1-$C$48/100)</f>
        <v>0</v>
      </c>
    </row>
    <row r="37" spans="1:7" ht="13.5" customHeight="1">
      <c r="A37" s="182" t="str">
        <f>Honorartabelle!B54</f>
        <v>5. Ausführungsplanung</v>
      </c>
      <c r="B37" s="63"/>
      <c r="C37" s="166">
        <v>26</v>
      </c>
      <c r="D37" s="166">
        <v>0</v>
      </c>
      <c r="E37" s="63"/>
      <c r="F37" s="159" t="s">
        <v>32</v>
      </c>
      <c r="G37" s="87"/>
    </row>
    <row r="38" spans="1:7" ht="13.5" customHeight="1">
      <c r="A38" s="150"/>
      <c r="B38" s="63" t="s">
        <v>33</v>
      </c>
      <c r="C38" s="63"/>
      <c r="D38" s="165">
        <v>1</v>
      </c>
      <c r="E38" s="63"/>
      <c r="F38" s="134">
        <v>0.5</v>
      </c>
      <c r="G38" s="87"/>
    </row>
    <row r="39" spans="1:7" ht="13.5" customHeight="1">
      <c r="A39" s="209" t="s">
        <v>35</v>
      </c>
      <c r="B39" s="154"/>
      <c r="C39" s="154"/>
      <c r="D39" s="155">
        <f>IF(AND(D37=1,D38=0),$D$20*C37/100,0)</f>
        <v>0</v>
      </c>
      <c r="E39" s="155">
        <f>IF(AND(D37=1,D38=1),$D$21*C37/100,0)</f>
        <v>0</v>
      </c>
      <c r="F39" s="156">
        <f>IF(AND(D37&lt;&gt;0,D38=2),($D$20+$D$22*F38)*C37/100,0)</f>
        <v>0</v>
      </c>
      <c r="G39" s="168">
        <f>SUM(D39:F39)*(1-$C$48/100)</f>
        <v>0</v>
      </c>
    </row>
    <row r="40" spans="1:7" ht="13.5" customHeight="1">
      <c r="A40" s="98" t="str">
        <f>Honorartabelle!B58</f>
        <v>6. Vorbereitung der Vergabe</v>
      </c>
      <c r="B40" s="63"/>
      <c r="C40" s="151">
        <f>Honorartabelle!G58/100</f>
        <v>0.03</v>
      </c>
      <c r="D40" s="166">
        <v>0</v>
      </c>
      <c r="E40" s="63"/>
      <c r="F40" s="152" t="s">
        <v>32</v>
      </c>
      <c r="G40" s="87"/>
    </row>
    <row r="41" spans="1:7" ht="13.5" customHeight="1">
      <c r="A41" s="150"/>
      <c r="B41" s="63" t="s">
        <v>33</v>
      </c>
      <c r="C41" s="63"/>
      <c r="D41" s="166">
        <v>0</v>
      </c>
      <c r="E41" s="63"/>
      <c r="F41" s="167">
        <v>0.5</v>
      </c>
      <c r="G41" s="87"/>
    </row>
    <row r="42" spans="1:7" ht="13.5" customHeight="1">
      <c r="A42" s="153"/>
      <c r="B42" s="154"/>
      <c r="C42" s="154"/>
      <c r="D42" s="155">
        <f>IF(AND(D40=1,D41=0),$D$20*C40,0)</f>
        <v>0</v>
      </c>
      <c r="E42" s="155">
        <f>IF(AND(D40=1,D41=1),$D$21*C40,0)</f>
        <v>0</v>
      </c>
      <c r="F42" s="156">
        <f>IF(AND(D40&lt;&gt;0,D41=2),($D$20+$D$22*F41)*C40,0)</f>
        <v>0</v>
      </c>
      <c r="G42" s="168">
        <f>SUM(D42:F42)*(1-$C$48/100)</f>
        <v>0</v>
      </c>
    </row>
    <row r="43" spans="1:7" ht="13.5" customHeight="1">
      <c r="A43" s="64" t="s">
        <v>40</v>
      </c>
      <c r="B43" s="65"/>
      <c r="C43" s="65"/>
      <c r="D43" s="33">
        <f>D42+D39+D36+D33+D30+D27</f>
        <v>18205.871723</v>
      </c>
      <c r="E43" s="33">
        <f>E42+E39+E36+E33+E30+E27</f>
        <v>0</v>
      </c>
      <c r="F43" s="160">
        <f>F42+F39+F36+F33+F30+F27</f>
        <v>0</v>
      </c>
      <c r="G43" s="85"/>
    </row>
    <row r="44" spans="1:7" ht="13.5" customHeight="1" thickBot="1">
      <c r="A44" s="6"/>
      <c r="B44" s="6"/>
      <c r="C44" s="125"/>
      <c r="D44" s="125"/>
      <c r="E44" s="6"/>
      <c r="F44" s="6"/>
      <c r="G44" s="85"/>
    </row>
    <row r="45" spans="1:7" ht="13.5" customHeight="1" thickTop="1">
      <c r="A45" s="66" t="s">
        <v>43</v>
      </c>
      <c r="B45" s="67"/>
      <c r="C45" s="67"/>
      <c r="D45" s="126" t="s">
        <v>44</v>
      </c>
      <c r="E45" s="68" t="s">
        <v>44</v>
      </c>
      <c r="F45" s="127" t="s">
        <v>44</v>
      </c>
      <c r="G45" s="9"/>
    </row>
    <row r="46" spans="1:7" ht="13.5" customHeight="1">
      <c r="A46" s="161" t="s">
        <v>45</v>
      </c>
      <c r="C46" s="63"/>
      <c r="D46" s="63"/>
      <c r="E46" s="28">
        <f>D43+E43+F43</f>
        <v>18205.871723</v>
      </c>
      <c r="F46" s="162"/>
      <c r="G46" s="85"/>
    </row>
    <row r="47" spans="1:7" ht="13.5" customHeight="1">
      <c r="A47" s="69"/>
      <c r="C47" s="19"/>
      <c r="D47" s="19"/>
      <c r="E47" s="19"/>
      <c r="F47" s="70"/>
      <c r="G47" s="85"/>
    </row>
    <row r="48" spans="1:7" ht="13.5" customHeight="1">
      <c r="A48" s="10"/>
      <c r="B48" s="71" t="s">
        <v>48</v>
      </c>
      <c r="C48" s="204">
        <v>0</v>
      </c>
      <c r="D48" s="131" t="s">
        <v>49</v>
      </c>
      <c r="E48" s="19" t="s">
        <v>50</v>
      </c>
      <c r="F48" s="72"/>
      <c r="G48" s="9"/>
    </row>
    <row r="49" spans="1:7" ht="13.5" customHeight="1">
      <c r="A49" s="10"/>
      <c r="B49" s="20"/>
      <c r="C49" s="8"/>
      <c r="D49" s="130"/>
      <c r="E49" s="164">
        <f>E46*C48/100</f>
        <v>0</v>
      </c>
      <c r="F49" s="128"/>
      <c r="G49" s="85"/>
    </row>
    <row r="50" spans="1:7" ht="13.5" customHeight="1">
      <c r="A50" s="10"/>
      <c r="B50" s="20"/>
      <c r="C50" s="63" t="s">
        <v>52</v>
      </c>
      <c r="D50" s="63"/>
      <c r="E50" s="144">
        <f>E46*(1-C48/100)</f>
        <v>18205.871723</v>
      </c>
      <c r="F50" s="73"/>
      <c r="G50" s="85"/>
    </row>
    <row r="51" spans="1:7" ht="13.5" customHeight="1">
      <c r="A51" s="10"/>
      <c r="B51" s="20" t="s">
        <v>54</v>
      </c>
      <c r="C51" s="205">
        <v>19</v>
      </c>
      <c r="D51" s="63" t="s">
        <v>55</v>
      </c>
      <c r="E51" s="144">
        <f>E50*C51/100</f>
        <v>3459.11562737</v>
      </c>
      <c r="F51" s="72"/>
      <c r="G51" s="9"/>
    </row>
    <row r="52" spans="1:6" ht="13.5" customHeight="1" thickBot="1">
      <c r="A52" s="7"/>
      <c r="C52" s="6"/>
      <c r="D52" s="6"/>
      <c r="E52" s="6"/>
      <c r="F52" s="73"/>
    </row>
    <row r="53" spans="1:6" ht="13.5" customHeight="1" thickBot="1" thickTop="1">
      <c r="A53" s="161"/>
      <c r="C53" s="129" t="s">
        <v>58</v>
      </c>
      <c r="D53" s="74"/>
      <c r="E53" s="163">
        <f>E50+E51</f>
        <v>21664.98735037</v>
      </c>
      <c r="F53" s="72"/>
    </row>
    <row r="54" spans="1:6" ht="13.5" customHeight="1" thickBot="1" thickTop="1">
      <c r="A54" s="75"/>
      <c r="B54" s="76"/>
      <c r="C54" s="76"/>
      <c r="D54" s="76"/>
      <c r="E54" s="77"/>
      <c r="F54" s="78"/>
    </row>
    <row r="55" ht="13.5" customHeight="1" thickTop="1">
      <c r="A55" s="5"/>
    </row>
  </sheetData>
  <sheetProtection/>
  <printOptions/>
  <pageMargins left="0.7875" right="0.19722222222222222" top="0.39375" bottom="0.19722222222222222" header="0.4921259845" footer="0.4921259845"/>
  <pageSetup orientation="portrait" paperSize="9" scale="9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Wolf</cp:lastModifiedBy>
  <cp:lastPrinted>2015-09-17T07:32:03Z</cp:lastPrinted>
  <dcterms:created xsi:type="dcterms:W3CDTF">2002-04-25T17:05:09Z</dcterms:created>
  <dcterms:modified xsi:type="dcterms:W3CDTF">2015-09-17T08:07:35Z</dcterms:modified>
  <cp:category/>
  <cp:version/>
  <cp:contentType/>
  <cp:contentStatus/>
</cp:coreProperties>
</file>